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7560" windowWidth="28860" windowHeight="7605" activeTab="3"/>
  </bookViews>
  <sheets>
    <sheet name="Příloha č. 1 Bilance" sheetId="38" r:id="rId1"/>
    <sheet name="Příloha č. 2 Bilance" sheetId="39" r:id="rId2"/>
    <sheet name="Příloha č. 3 Legenda" sheetId="43" r:id="rId3"/>
    <sheet name="Příloha č. 4 Databáze akcí" sheetId="42" r:id="rId4"/>
    <sheet name="Příloha č. 5 Rizika" sheetId="44" r:id="rId5"/>
    <sheet name="Příloha č. 6 Dočerpání OPD " sheetId="45" r:id="rId6"/>
  </sheets>
  <externalReferences>
    <externalReference r:id="rId7"/>
    <externalReference r:id="rId8"/>
    <externalReference r:id="rId9"/>
  </externalReferences>
  <definedNames>
    <definedName name="_xlnm._FilterDatabase" localSheetId="3" hidden="1">'Příloha č. 4 Databáze akcí'!$A$11:$AC$324</definedName>
    <definedName name="_xlnm._FilterDatabase" localSheetId="4" hidden="1">'Příloha č. 5 Rizika'!$A$11:$N$224</definedName>
    <definedName name="_xlnm._FilterDatabase" localSheetId="5" hidden="1">'Příloha č. 6 Dočerpání OPD '!$A$11:$AC$324</definedName>
    <definedName name="a">'[1]pomoc - data'!$A$26:$A$32</definedName>
    <definedName name="aaa">[1]Košilka!$P$6:$P$10</definedName>
    <definedName name="bbb">'[1]pomoc - data'!$A$37:$A$40</definedName>
    <definedName name="čí_je_to_požadavek" localSheetId="0">#REF!</definedName>
    <definedName name="čí_je_to_požadavek" localSheetId="1">#REF!</definedName>
    <definedName name="čí_je_to_požadavek" localSheetId="4">#REF!</definedName>
    <definedName name="čí_je_to_požadavek" localSheetId="5">#REF!</definedName>
    <definedName name="čí_je_to_požadavek">#REF!</definedName>
    <definedName name="dd" localSheetId="0"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dd" localSheetId="1"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dd" localSheetId="2"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dd"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EIB" localSheetId="0">#REF!</definedName>
    <definedName name="EIB" localSheetId="1">#REF!</definedName>
    <definedName name="EIB" localSheetId="4">#REF!</definedName>
    <definedName name="EIB" localSheetId="5">#REF!</definedName>
    <definedName name="EIB">#REF!</definedName>
    <definedName name="Finanční_monitoring_projektu">[2]P1OP11P1!$A$2:$M$2</definedName>
    <definedName name="globál" localSheetId="0">#REF!</definedName>
    <definedName name="globál" localSheetId="1">#REF!</definedName>
    <definedName name="globál" localSheetId="4">#REF!</definedName>
    <definedName name="globál" localSheetId="5">#REF!</definedName>
    <definedName name="globál">#REF!</definedName>
    <definedName name="globály">'[3]pomoc - data'!$A$26:$A$32</definedName>
    <definedName name="jm_gl">'[3]pomoc - data'!$A$37:$A$40</definedName>
    <definedName name="_xlnm.Print_Titles" localSheetId="3">'Příloha č. 4 Databáze akcí'!$H:$H,'Příloha č. 4 Databáze akcí'!$11:$11</definedName>
    <definedName name="_xlnm.Print_Titles" localSheetId="4">'Příloha č. 5 Rizika'!$H:$H,'Příloha č. 5 Rizika'!$11:$11</definedName>
    <definedName name="_xlnm.Print_Titles" localSheetId="5">'Příloha č. 6 Dočerpání OPD '!$H:$H,'Příloha č. 6 Dočerpání OPD '!$11:$11</definedName>
    <definedName name="_xlnm.Print_Area" localSheetId="0">'Příloha č. 1 Bilance'!$A$1:$F$49</definedName>
    <definedName name="_xlnm.Print_Area" localSheetId="1">'Příloha č. 2 Bilance'!$A$1:$F$49</definedName>
    <definedName name="_xlnm.Print_Area" localSheetId="2">'Příloha č. 3 Legenda'!$A$1:$D$83</definedName>
    <definedName name="_xlnm.Print_Area" localSheetId="4">'Příloha č. 5 Rizika'!$A$1:$N$210</definedName>
    <definedName name="_xlnm.Print_Area" localSheetId="5">'Příloha č. 6 Dočerpání OPD '!$A$1:$AC$324</definedName>
    <definedName name="OPD" localSheetId="0">#REF!</definedName>
    <definedName name="OPD" localSheetId="1">#REF!</definedName>
    <definedName name="OPD" localSheetId="4">#REF!</definedName>
    <definedName name="OPD" localSheetId="5">#REF!</definedName>
    <definedName name="OPD">#REF!</definedName>
    <definedName name="OPD¨" localSheetId="0">#REF!</definedName>
    <definedName name="OPD¨" localSheetId="1">#REF!</definedName>
    <definedName name="OPD¨" localSheetId="4">#REF!</definedName>
    <definedName name="OPD¨" localSheetId="5">#REF!</definedName>
    <definedName name="OPD¨">#REF!</definedName>
    <definedName name="OPDI" localSheetId="0">#REF!</definedName>
    <definedName name="OPDI" localSheetId="1">#REF!</definedName>
    <definedName name="OPDI" localSheetId="4">#REF!</definedName>
    <definedName name="OPDI" localSheetId="5">#REF!</definedName>
    <definedName name="OPDI">#REF!</definedName>
    <definedName name="operační_program_doprava" localSheetId="0">#REF!</definedName>
    <definedName name="operační_program_doprava" localSheetId="1">#REF!</definedName>
    <definedName name="operační_program_doprava" localSheetId="4">#REF!</definedName>
    <definedName name="operační_program_doprava" localSheetId="5">#REF!</definedName>
    <definedName name="operační_program_doprava">#REF!</definedName>
    <definedName name="Operační_program_Doprava_" localSheetId="0">#REF!</definedName>
    <definedName name="Operační_program_Doprava_" localSheetId="1">#REF!</definedName>
    <definedName name="Operační_program_Doprava_" localSheetId="4">#REF!</definedName>
    <definedName name="Operační_program_Doprava_" localSheetId="5">#REF!</definedName>
    <definedName name="Operační_program_Doprava_">#REF!</definedName>
    <definedName name="P1OP11P1" localSheetId="0">#REF!</definedName>
    <definedName name="P1OP11P1" localSheetId="1">#REF!</definedName>
    <definedName name="P1OP11P1" localSheetId="4">#REF!</definedName>
    <definedName name="P1OP11P1" localSheetId="5">#REF!</definedName>
    <definedName name="P1OP11P1">#REF!</definedName>
    <definedName name="pokus"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příprava" localSheetId="0">#REF!</definedName>
    <definedName name="příprava" localSheetId="1">#REF!</definedName>
    <definedName name="příprava" localSheetId="4">#REF!</definedName>
    <definedName name="příprava" localSheetId="5">#REF!</definedName>
    <definedName name="příprava">#REF!</definedName>
    <definedName name="redv2" hidden="1">{#N/A,#N/A,FALSE,"0805";#N/A,#N/A,FALSE,"0803A";#N/A,#N/A,FALSE,"1104-1";#N/A,#N/A,FALSE,"SO 517 ";#N/A,#N/A,FALSE,"3509 ";#N/A,#N/A,FALSE,"1104-2";#N/A,#N/A,FALSE,"1105-1";#N/A,#N/A,FALSE,"1105-2"}</definedName>
    <definedName name="ŘSD" localSheetId="0"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localSheetId="1"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localSheetId="2"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localSheetId="3"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localSheetId="4"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localSheetId="5"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ŘSD2" localSheetId="0" hidden="1">{#N/A,#N/A,FALSE,"0805";#N/A,#N/A,FALSE,"0803A";#N/A,#N/A,FALSE,"1104-1";#N/A,#N/A,FALSE,"SO 517 ";#N/A,#N/A,FALSE,"3509 ";#N/A,#N/A,FALSE,"1104-2";#N/A,#N/A,FALSE,"1105-1";#N/A,#N/A,FALSE,"1105-2"}</definedName>
    <definedName name="ŘSD2" localSheetId="1" hidden="1">{#N/A,#N/A,FALSE,"0805";#N/A,#N/A,FALSE,"0803A";#N/A,#N/A,FALSE,"1104-1";#N/A,#N/A,FALSE,"SO 517 ";#N/A,#N/A,FALSE,"3509 ";#N/A,#N/A,FALSE,"1104-2";#N/A,#N/A,FALSE,"1105-1";#N/A,#N/A,FALSE,"1105-2"}</definedName>
    <definedName name="ŘSD2" localSheetId="2" hidden="1">{#N/A,#N/A,FALSE,"0805";#N/A,#N/A,FALSE,"0803A";#N/A,#N/A,FALSE,"1104-1";#N/A,#N/A,FALSE,"SO 517 ";#N/A,#N/A,FALSE,"3509 ";#N/A,#N/A,FALSE,"1104-2";#N/A,#N/A,FALSE,"1105-1";#N/A,#N/A,FALSE,"1105-2"}</definedName>
    <definedName name="ŘSD2" localSheetId="3" hidden="1">{#N/A,#N/A,FALSE,"0805";#N/A,#N/A,FALSE,"0803A";#N/A,#N/A,FALSE,"1104-1";#N/A,#N/A,FALSE,"SO 517 ";#N/A,#N/A,FALSE,"3509 ";#N/A,#N/A,FALSE,"1104-2";#N/A,#N/A,FALSE,"1105-1";#N/A,#N/A,FALSE,"1105-2"}</definedName>
    <definedName name="ŘSD2" localSheetId="4" hidden="1">{#N/A,#N/A,FALSE,"0805";#N/A,#N/A,FALSE,"0803A";#N/A,#N/A,FALSE,"1104-1";#N/A,#N/A,FALSE,"SO 517 ";#N/A,#N/A,FALSE,"3509 ";#N/A,#N/A,FALSE,"1104-2";#N/A,#N/A,FALSE,"1105-1";#N/A,#N/A,FALSE,"1105-2"}</definedName>
    <definedName name="ŘSD2" localSheetId="5" hidden="1">{#N/A,#N/A,FALSE,"0805";#N/A,#N/A,FALSE,"0803A";#N/A,#N/A,FALSE,"1104-1";#N/A,#N/A,FALSE,"SO 517 ";#N/A,#N/A,FALSE,"3509 ";#N/A,#N/A,FALSE,"1104-2";#N/A,#N/A,FALSE,"1105-1";#N/A,#N/A,FALSE,"1105-2"}</definedName>
    <definedName name="ŘSD2" hidden="1">{#N/A,#N/A,FALSE,"0805";#N/A,#N/A,FALSE,"0803A";#N/A,#N/A,FALSE,"1104-1";#N/A,#N/A,FALSE,"SO 517 ";#N/A,#N/A,FALSE,"3509 ";#N/A,#N/A,FALSE,"1104-2";#N/A,#N/A,FALSE,"1105-1";#N/A,#N/A,FALSE,"1105-2"}</definedName>
    <definedName name="wrn.Dálnice._.D5." localSheetId="0"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localSheetId="1"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localSheetId="2"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localSheetId="3"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localSheetId="4"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localSheetId="5"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Dálnice._.D5."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rn.Projekt._.A." localSheetId="0" hidden="1">{#N/A,#N/A,FALSE,"0805";#N/A,#N/A,FALSE,"0803A";#N/A,#N/A,FALSE,"1104-1";#N/A,#N/A,FALSE,"SO 517 ";#N/A,#N/A,FALSE,"3509 ";#N/A,#N/A,FALSE,"1104-2";#N/A,#N/A,FALSE,"1105-1";#N/A,#N/A,FALSE,"1105-2"}</definedName>
    <definedName name="wrn.Projekt._.A." localSheetId="1" hidden="1">{#N/A,#N/A,FALSE,"0805";#N/A,#N/A,FALSE,"0803A";#N/A,#N/A,FALSE,"1104-1";#N/A,#N/A,FALSE,"SO 517 ";#N/A,#N/A,FALSE,"3509 ";#N/A,#N/A,FALSE,"1104-2";#N/A,#N/A,FALSE,"1105-1";#N/A,#N/A,FALSE,"1105-2"}</definedName>
    <definedName name="wrn.Projekt._.A." localSheetId="2" hidden="1">{#N/A,#N/A,FALSE,"0805";#N/A,#N/A,FALSE,"0803A";#N/A,#N/A,FALSE,"1104-1";#N/A,#N/A,FALSE,"SO 517 ";#N/A,#N/A,FALSE,"3509 ";#N/A,#N/A,FALSE,"1104-2";#N/A,#N/A,FALSE,"1105-1";#N/A,#N/A,FALSE,"1105-2"}</definedName>
    <definedName name="wrn.Projekt._.A." localSheetId="3" hidden="1">{#N/A,#N/A,FALSE,"0805";#N/A,#N/A,FALSE,"0803A";#N/A,#N/A,FALSE,"1104-1";#N/A,#N/A,FALSE,"SO 517 ";#N/A,#N/A,FALSE,"3509 ";#N/A,#N/A,FALSE,"1104-2";#N/A,#N/A,FALSE,"1105-1";#N/A,#N/A,FALSE,"1105-2"}</definedName>
    <definedName name="wrn.Projekt._.A." localSheetId="4" hidden="1">{#N/A,#N/A,FALSE,"0805";#N/A,#N/A,FALSE,"0803A";#N/A,#N/A,FALSE,"1104-1";#N/A,#N/A,FALSE,"SO 517 ";#N/A,#N/A,FALSE,"3509 ";#N/A,#N/A,FALSE,"1104-2";#N/A,#N/A,FALSE,"1105-1";#N/A,#N/A,FALSE,"1105-2"}</definedName>
    <definedName name="wrn.Projekt._.A." localSheetId="5" hidden="1">{#N/A,#N/A,FALSE,"0805";#N/A,#N/A,FALSE,"0803A";#N/A,#N/A,FALSE,"1104-1";#N/A,#N/A,FALSE,"SO 517 ";#N/A,#N/A,FALSE,"3509 ";#N/A,#N/A,FALSE,"1104-2";#N/A,#N/A,FALSE,"1105-1";#N/A,#N/A,FALSE,"1105-2"}</definedName>
    <definedName name="wrn.Projekt._.A." hidden="1">{#N/A,#N/A,FALSE,"0805";#N/A,#N/A,FALSE,"0803A";#N/A,#N/A,FALSE,"1104-1";#N/A,#N/A,FALSE,"SO 517 ";#N/A,#N/A,FALSE,"3509 ";#N/A,#N/A,FALSE,"1104-2";#N/A,#N/A,FALSE,"1105-1";#N/A,#N/A,FALSE,"1105-2"}</definedName>
    <definedName name="ww" localSheetId="0"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localSheetId="1"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localSheetId="2"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localSheetId="3"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localSheetId="4"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localSheetId="5"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 name="ww" hidden="1">{#N/A,#N/A,FALSE,"Celk.přehl-MDS";#N/A,#N/A,FALSE,"D1,Všech-Jes";#N/A,#N/A,FALSE,"0513A";#N/A,#N/A,FALSE,"0513B";#N/A,#N/A,FALSE,"0513-souhrn";#N/A,#N/A,FALSE,"0804A";#N/A,#N/A,FALSE,"0804B";#N/A,#N/A,FALSE,"R3511";#N/A,#N/A,FALSE,"SO I.etapa";#N/A,#N/A,FALSE,"SO II.etapa";#N/A,#N/A,FALSE,"Celk.přehl.-MF";#N/A,#N/A,FALSE,"D1,Jes-Průh";#N/A,#N/A,FALSE,"Celk.přehl-ŘSD";#N/A,#N/A,FALSE,"0511";#N/A,#N/A,FALSE,"0512"}</definedName>
  </definedNames>
  <calcPr calcId="125725"/>
</workbook>
</file>

<file path=xl/calcChain.xml><?xml version="1.0" encoding="utf-8"?>
<calcChain xmlns="http://schemas.openxmlformats.org/spreadsheetml/2006/main">
  <c r="I13" i="45"/>
  <c r="I201" i="44"/>
  <c r="K154" i="42"/>
  <c r="P23" i="45"/>
  <c r="K154"/>
  <c r="V287" l="1"/>
  <c r="R287"/>
  <c r="K302"/>
  <c r="L302"/>
  <c r="M302"/>
  <c r="N302"/>
  <c r="O302"/>
  <c r="P302"/>
  <c r="Q302"/>
  <c r="R302"/>
  <c r="S302"/>
  <c r="T302"/>
  <c r="U302"/>
  <c r="V302"/>
  <c r="W302"/>
  <c r="X302"/>
  <c r="Y302"/>
  <c r="J302"/>
  <c r="I302"/>
  <c r="K302" i="42"/>
  <c r="L302"/>
  <c r="M302"/>
  <c r="N302"/>
  <c r="O302"/>
  <c r="P302"/>
  <c r="Q302"/>
  <c r="R302"/>
  <c r="S302"/>
  <c r="T302"/>
  <c r="U302"/>
  <c r="V302"/>
  <c r="W302"/>
  <c r="X302"/>
  <c r="Y302"/>
  <c r="J302"/>
  <c r="I302"/>
  <c r="K156" i="45" l="1"/>
  <c r="K155"/>
  <c r="K312"/>
  <c r="R267"/>
  <c r="S267"/>
  <c r="T267"/>
  <c r="U267"/>
  <c r="V267"/>
  <c r="W267"/>
  <c r="X267"/>
  <c r="Y267"/>
  <c r="M267"/>
  <c r="O267"/>
  <c r="J267"/>
  <c r="K267"/>
  <c r="L267"/>
  <c r="I267"/>
  <c r="C30" i="39"/>
  <c r="V316" i="45"/>
  <c r="V310"/>
  <c r="V305"/>
  <c r="V300"/>
  <c r="V291"/>
  <c r="V247"/>
  <c r="V236"/>
  <c r="V210"/>
  <c r="V202"/>
  <c r="V199"/>
  <c r="V194"/>
  <c r="V191"/>
  <c r="V176"/>
  <c r="V167"/>
  <c r="V160"/>
  <c r="V153"/>
  <c r="V133"/>
  <c r="V66"/>
  <c r="V41"/>
  <c r="V24"/>
  <c r="V18"/>
  <c r="V13"/>
  <c r="I13" i="44"/>
  <c r="I19"/>
  <c r="I36"/>
  <c r="I61"/>
  <c r="I9" s="1"/>
  <c r="I128"/>
  <c r="I149"/>
  <c r="I156"/>
  <c r="I165"/>
  <c r="I181"/>
  <c r="I8" l="1"/>
  <c r="V9" i="45"/>
  <c r="V8"/>
  <c r="K156" i="42" l="1"/>
  <c r="K155"/>
  <c r="K312"/>
  <c r="V316" l="1"/>
  <c r="V310"/>
  <c r="V305"/>
  <c r="V300"/>
  <c r="V291"/>
  <c r="V267"/>
  <c r="V247"/>
  <c r="V236"/>
  <c r="V210"/>
  <c r="V202"/>
  <c r="V199"/>
  <c r="V194"/>
  <c r="V191"/>
  <c r="V176"/>
  <c r="V167"/>
  <c r="V160"/>
  <c r="V153"/>
  <c r="V133"/>
  <c r="V66"/>
  <c r="V41"/>
  <c r="V24"/>
  <c r="V18"/>
  <c r="V13"/>
  <c r="V9" l="1"/>
  <c r="V8"/>
  <c r="D16" i="38"/>
  <c r="D15"/>
  <c r="D24"/>
  <c r="D23"/>
  <c r="C21" i="39"/>
  <c r="D10" i="38"/>
  <c r="D14"/>
  <c r="C16" i="39"/>
  <c r="C13"/>
  <c r="L17" i="42"/>
  <c r="J167" i="45"/>
  <c r="K167"/>
  <c r="L167"/>
  <c r="M167"/>
  <c r="N167"/>
  <c r="O167"/>
  <c r="Q167"/>
  <c r="R167"/>
  <c r="S167"/>
  <c r="T167"/>
  <c r="U167"/>
  <c r="W167"/>
  <c r="X167"/>
  <c r="Y167"/>
  <c r="I167"/>
  <c r="J167" i="42"/>
  <c r="K167"/>
  <c r="L167"/>
  <c r="M167"/>
  <c r="N167"/>
  <c r="O167"/>
  <c r="Q167"/>
  <c r="R167"/>
  <c r="S167"/>
  <c r="T167"/>
  <c r="U167"/>
  <c r="W167"/>
  <c r="X167"/>
  <c r="Y167"/>
  <c r="I167"/>
  <c r="M241"/>
  <c r="N258"/>
  <c r="K241" i="45"/>
  <c r="M241"/>
  <c r="N258"/>
  <c r="Q258"/>
  <c r="Q264"/>
  <c r="Q263"/>
  <c r="J68"/>
  <c r="J29"/>
  <c r="K241" i="42"/>
  <c r="M249"/>
  <c r="K249"/>
  <c r="J62"/>
  <c r="M21"/>
  <c r="M21" i="45"/>
  <c r="J64"/>
  <c r="N64"/>
  <c r="J62"/>
  <c r="L62" i="42"/>
  <c r="Q269" i="45"/>
  <c r="Q267" s="1"/>
  <c r="M13" i="42"/>
  <c r="C20" i="39"/>
  <c r="X147" i="45"/>
  <c r="T61" i="42"/>
  <c r="X135"/>
  <c r="M154" l="1"/>
  <c r="M154" i="45"/>
  <c r="F16" i="39"/>
  <c r="E16"/>
  <c r="Q258" i="42"/>
  <c r="N236"/>
  <c r="Y316" i="45" l="1"/>
  <c r="X316"/>
  <c r="W316"/>
  <c r="U316"/>
  <c r="T316"/>
  <c r="S316"/>
  <c r="R316"/>
  <c r="Q316"/>
  <c r="P316"/>
  <c r="O316"/>
  <c r="N316"/>
  <c r="M316"/>
  <c r="L316"/>
  <c r="K316"/>
  <c r="J316"/>
  <c r="I316"/>
  <c r="Y310"/>
  <c r="X310"/>
  <c r="W310"/>
  <c r="U310"/>
  <c r="T310"/>
  <c r="S310"/>
  <c r="R310"/>
  <c r="Q310"/>
  <c r="P310"/>
  <c r="O310"/>
  <c r="N310"/>
  <c r="M310"/>
  <c r="L310"/>
  <c r="K310"/>
  <c r="J310"/>
  <c r="I310"/>
  <c r="R306"/>
  <c r="R305" s="1"/>
  <c r="Y305"/>
  <c r="X305"/>
  <c r="W305"/>
  <c r="U305"/>
  <c r="T305"/>
  <c r="S305"/>
  <c r="Q305"/>
  <c r="P305"/>
  <c r="O305"/>
  <c r="N305"/>
  <c r="M305"/>
  <c r="L305"/>
  <c r="K305"/>
  <c r="J305"/>
  <c r="I305"/>
  <c r="Y300"/>
  <c r="X300"/>
  <c r="W300"/>
  <c r="U300"/>
  <c r="T300"/>
  <c r="S300"/>
  <c r="R300"/>
  <c r="Q300"/>
  <c r="P300"/>
  <c r="O300"/>
  <c r="N300"/>
  <c r="M300"/>
  <c r="L300"/>
  <c r="K300"/>
  <c r="J300"/>
  <c r="I300"/>
  <c r="Y291"/>
  <c r="X291"/>
  <c r="W291"/>
  <c r="U291"/>
  <c r="T291"/>
  <c r="S291"/>
  <c r="R291"/>
  <c r="Q291"/>
  <c r="P291"/>
  <c r="O291"/>
  <c r="N291"/>
  <c r="M291"/>
  <c r="L291"/>
  <c r="K291"/>
  <c r="J291"/>
  <c r="I291"/>
  <c r="P269"/>
  <c r="P267" s="1"/>
  <c r="N269"/>
  <c r="N267" s="1"/>
  <c r="K257"/>
  <c r="K256"/>
  <c r="Y247"/>
  <c r="X247"/>
  <c r="W247"/>
  <c r="U247"/>
  <c r="T247"/>
  <c r="S247"/>
  <c r="R247"/>
  <c r="Q247"/>
  <c r="P247"/>
  <c r="O247"/>
  <c r="N247"/>
  <c r="M247"/>
  <c r="L247"/>
  <c r="J247"/>
  <c r="I247"/>
  <c r="P242"/>
  <c r="P236" s="1"/>
  <c r="L242"/>
  <c r="L236" s="1"/>
  <c r="K242"/>
  <c r="K236" s="1"/>
  <c r="Y236"/>
  <c r="X236"/>
  <c r="W236"/>
  <c r="U236"/>
  <c r="T236"/>
  <c r="S236"/>
  <c r="R236"/>
  <c r="Q236"/>
  <c r="O236"/>
  <c r="N236"/>
  <c r="M236"/>
  <c r="J236"/>
  <c r="I236"/>
  <c r="Y210"/>
  <c r="X210"/>
  <c r="W210"/>
  <c r="U210"/>
  <c r="T210"/>
  <c r="S210"/>
  <c r="R210"/>
  <c r="Q210"/>
  <c r="P210"/>
  <c r="O210"/>
  <c r="N210"/>
  <c r="M210"/>
  <c r="L210"/>
  <c r="K210"/>
  <c r="J210"/>
  <c r="I210"/>
  <c r="Y202"/>
  <c r="X202"/>
  <c r="W202"/>
  <c r="U202"/>
  <c r="T202"/>
  <c r="S202"/>
  <c r="R202"/>
  <c r="Q202"/>
  <c r="P202"/>
  <c r="O202"/>
  <c r="N202"/>
  <c r="M202"/>
  <c r="L202"/>
  <c r="K202"/>
  <c r="J202"/>
  <c r="I202"/>
  <c r="Y199"/>
  <c r="X199"/>
  <c r="W199"/>
  <c r="U199"/>
  <c r="T199"/>
  <c r="S199"/>
  <c r="R199"/>
  <c r="Q199"/>
  <c r="P199"/>
  <c r="O199"/>
  <c r="N199"/>
  <c r="M199"/>
  <c r="L199"/>
  <c r="K199"/>
  <c r="J199"/>
  <c r="I199"/>
  <c r="Y194"/>
  <c r="X194"/>
  <c r="W194"/>
  <c r="U194"/>
  <c r="T194"/>
  <c r="S194"/>
  <c r="R194"/>
  <c r="Q194"/>
  <c r="P194"/>
  <c r="O194"/>
  <c r="N194"/>
  <c r="M194"/>
  <c r="L194"/>
  <c r="K194"/>
  <c r="J194"/>
  <c r="I194"/>
  <c r="Y191"/>
  <c r="X191"/>
  <c r="W191"/>
  <c r="U191"/>
  <c r="T191"/>
  <c r="S191"/>
  <c r="R191"/>
  <c r="Q191"/>
  <c r="P191"/>
  <c r="O191"/>
  <c r="N191"/>
  <c r="M191"/>
  <c r="L191"/>
  <c r="K191"/>
  <c r="J191"/>
  <c r="I191"/>
  <c r="Y176"/>
  <c r="X176"/>
  <c r="W176"/>
  <c r="U176"/>
  <c r="T176"/>
  <c r="S176"/>
  <c r="R176"/>
  <c r="Q176"/>
  <c r="P176"/>
  <c r="O176"/>
  <c r="N176"/>
  <c r="M176"/>
  <c r="L176"/>
  <c r="K176"/>
  <c r="J176"/>
  <c r="I176"/>
  <c r="P170"/>
  <c r="P167" s="1"/>
  <c r="Y160"/>
  <c r="X160"/>
  <c r="W160"/>
  <c r="U160"/>
  <c r="T160"/>
  <c r="S160"/>
  <c r="R160"/>
  <c r="Q160"/>
  <c r="P160"/>
  <c r="O160"/>
  <c r="N160"/>
  <c r="M160"/>
  <c r="L160"/>
  <c r="K160"/>
  <c r="J160"/>
  <c r="I160"/>
  <c r="Y153"/>
  <c r="X153"/>
  <c r="W153"/>
  <c r="U153"/>
  <c r="T153"/>
  <c r="S153"/>
  <c r="R153"/>
  <c r="Q153"/>
  <c r="P153"/>
  <c r="O153"/>
  <c r="N153"/>
  <c r="M153"/>
  <c r="L153"/>
  <c r="K153"/>
  <c r="J153"/>
  <c r="I153"/>
  <c r="Y133"/>
  <c r="X133"/>
  <c r="W133"/>
  <c r="U133"/>
  <c r="T133"/>
  <c r="S133"/>
  <c r="R133"/>
  <c r="Q133"/>
  <c r="P133"/>
  <c r="O133"/>
  <c r="N133"/>
  <c r="M133"/>
  <c r="L133"/>
  <c r="K133"/>
  <c r="J133"/>
  <c r="I133"/>
  <c r="K126"/>
  <c r="K66" s="1"/>
  <c r="Y66"/>
  <c r="X66"/>
  <c r="W66"/>
  <c r="U66"/>
  <c r="T66"/>
  <c r="S66"/>
  <c r="R66"/>
  <c r="Q66"/>
  <c r="P66"/>
  <c r="O66"/>
  <c r="N66"/>
  <c r="M66"/>
  <c r="L66"/>
  <c r="J66"/>
  <c r="I66"/>
  <c r="N41"/>
  <c r="Y41"/>
  <c r="X41"/>
  <c r="W41"/>
  <c r="U41"/>
  <c r="T41"/>
  <c r="S41"/>
  <c r="R41"/>
  <c r="Q41"/>
  <c r="P41"/>
  <c r="O41"/>
  <c r="M41"/>
  <c r="L41"/>
  <c r="K41"/>
  <c r="J41"/>
  <c r="I41"/>
  <c r="Y24"/>
  <c r="X24"/>
  <c r="W24"/>
  <c r="U24"/>
  <c r="T24"/>
  <c r="S24"/>
  <c r="R24"/>
  <c r="Q24"/>
  <c r="P24"/>
  <c r="O24"/>
  <c r="N24"/>
  <c r="M24"/>
  <c r="L24"/>
  <c r="K24"/>
  <c r="J24"/>
  <c r="I24"/>
  <c r="K21"/>
  <c r="K18" s="1"/>
  <c r="Y18"/>
  <c r="X18"/>
  <c r="W18"/>
  <c r="U18"/>
  <c r="T18"/>
  <c r="S18"/>
  <c r="R18"/>
  <c r="Q18"/>
  <c r="P18"/>
  <c r="O18"/>
  <c r="N18"/>
  <c r="M18"/>
  <c r="L18"/>
  <c r="J18"/>
  <c r="I18"/>
  <c r="P17"/>
  <c r="P13" s="1"/>
  <c r="L17"/>
  <c r="L13" s="1"/>
  <c r="Y13"/>
  <c r="X13"/>
  <c r="W13"/>
  <c r="U13"/>
  <c r="T13"/>
  <c r="S13"/>
  <c r="R13"/>
  <c r="Q13"/>
  <c r="O13"/>
  <c r="N13"/>
  <c r="M13"/>
  <c r="K13"/>
  <c r="J13"/>
  <c r="A9"/>
  <c r="A8"/>
  <c r="A9" i="44"/>
  <c r="A8"/>
  <c r="Y316" i="42"/>
  <c r="X316"/>
  <c r="W316"/>
  <c r="U316"/>
  <c r="T316"/>
  <c r="S316"/>
  <c r="R316"/>
  <c r="Q316"/>
  <c r="P316"/>
  <c r="O316"/>
  <c r="N316"/>
  <c r="M316"/>
  <c r="L316"/>
  <c r="K316"/>
  <c r="J316"/>
  <c r="I316"/>
  <c r="Y310"/>
  <c r="X310"/>
  <c r="W310"/>
  <c r="U310"/>
  <c r="T310"/>
  <c r="S310"/>
  <c r="R310"/>
  <c r="Q310"/>
  <c r="P310"/>
  <c r="O310"/>
  <c r="N310"/>
  <c r="M310"/>
  <c r="L310"/>
  <c r="K310"/>
  <c r="J310"/>
  <c r="I310"/>
  <c r="R306"/>
  <c r="R305" s="1"/>
  <c r="Y305"/>
  <c r="X305"/>
  <c r="W305"/>
  <c r="U305"/>
  <c r="T305"/>
  <c r="S305"/>
  <c r="Q305"/>
  <c r="P305"/>
  <c r="O305"/>
  <c r="N305"/>
  <c r="M305"/>
  <c r="L305"/>
  <c r="K305"/>
  <c r="J305"/>
  <c r="I305"/>
  <c r="Y300"/>
  <c r="X300"/>
  <c r="W300"/>
  <c r="U300"/>
  <c r="T300"/>
  <c r="S300"/>
  <c r="R300"/>
  <c r="Q300"/>
  <c r="P300"/>
  <c r="O300"/>
  <c r="N300"/>
  <c r="M300"/>
  <c r="L300"/>
  <c r="K300"/>
  <c r="J300"/>
  <c r="I300"/>
  <c r="Y291"/>
  <c r="X291"/>
  <c r="W291"/>
  <c r="U291"/>
  <c r="T291"/>
  <c r="S291"/>
  <c r="R291"/>
  <c r="Q291"/>
  <c r="P291"/>
  <c r="O291"/>
  <c r="N291"/>
  <c r="M291"/>
  <c r="L291"/>
  <c r="K291"/>
  <c r="J291"/>
  <c r="I291"/>
  <c r="P269"/>
  <c r="Y267"/>
  <c r="X267"/>
  <c r="W267"/>
  <c r="U267"/>
  <c r="T267"/>
  <c r="S267"/>
  <c r="R267"/>
  <c r="O267"/>
  <c r="M267"/>
  <c r="L267"/>
  <c r="K267"/>
  <c r="J267"/>
  <c r="I267"/>
  <c r="K257"/>
  <c r="K256"/>
  <c r="Y247"/>
  <c r="X247"/>
  <c r="W247"/>
  <c r="U247"/>
  <c r="T247"/>
  <c r="S247"/>
  <c r="R247"/>
  <c r="Q247"/>
  <c r="P247"/>
  <c r="O247"/>
  <c r="N247"/>
  <c r="M247"/>
  <c r="L247"/>
  <c r="J247"/>
  <c r="I247"/>
  <c r="P242"/>
  <c r="L242"/>
  <c r="L236" s="1"/>
  <c r="K242"/>
  <c r="Y236"/>
  <c r="X236"/>
  <c r="W236"/>
  <c r="U236"/>
  <c r="T236"/>
  <c r="S236"/>
  <c r="R236"/>
  <c r="Q236"/>
  <c r="O236"/>
  <c r="M236"/>
  <c r="J236"/>
  <c r="I236"/>
  <c r="Y210"/>
  <c r="X210"/>
  <c r="W210"/>
  <c r="U210"/>
  <c r="T210"/>
  <c r="S210"/>
  <c r="R210"/>
  <c r="Q210"/>
  <c r="P210"/>
  <c r="O210"/>
  <c r="N210"/>
  <c r="M210"/>
  <c r="L210"/>
  <c r="K210"/>
  <c r="J210"/>
  <c r="I210"/>
  <c r="Y202"/>
  <c r="X202"/>
  <c r="W202"/>
  <c r="U202"/>
  <c r="T202"/>
  <c r="S202"/>
  <c r="R202"/>
  <c r="Q202"/>
  <c r="P202"/>
  <c r="O202"/>
  <c r="N202"/>
  <c r="M202"/>
  <c r="L202"/>
  <c r="K202"/>
  <c r="J202"/>
  <c r="I202"/>
  <c r="Y199"/>
  <c r="X199"/>
  <c r="W199"/>
  <c r="U199"/>
  <c r="T199"/>
  <c r="S199"/>
  <c r="R199"/>
  <c r="Q199"/>
  <c r="P199"/>
  <c r="O199"/>
  <c r="N199"/>
  <c r="M199"/>
  <c r="L199"/>
  <c r="K199"/>
  <c r="J199"/>
  <c r="I199"/>
  <c r="Y194"/>
  <c r="X194"/>
  <c r="W194"/>
  <c r="U194"/>
  <c r="T194"/>
  <c r="S194"/>
  <c r="R194"/>
  <c r="Q194"/>
  <c r="P194"/>
  <c r="O194"/>
  <c r="N194"/>
  <c r="M194"/>
  <c r="L194"/>
  <c r="K194"/>
  <c r="J194"/>
  <c r="I194"/>
  <c r="Y191"/>
  <c r="X191"/>
  <c r="W191"/>
  <c r="U191"/>
  <c r="T191"/>
  <c r="S191"/>
  <c r="R191"/>
  <c r="Q191"/>
  <c r="P191"/>
  <c r="O191"/>
  <c r="N191"/>
  <c r="M191"/>
  <c r="L191"/>
  <c r="K191"/>
  <c r="J191"/>
  <c r="I191"/>
  <c r="Y176"/>
  <c r="X176"/>
  <c r="W176"/>
  <c r="U176"/>
  <c r="T176"/>
  <c r="S176"/>
  <c r="R176"/>
  <c r="Q176"/>
  <c r="P176"/>
  <c r="O176"/>
  <c r="N176"/>
  <c r="M176"/>
  <c r="L176"/>
  <c r="K176"/>
  <c r="J176"/>
  <c r="I176"/>
  <c r="P170"/>
  <c r="P167" s="1"/>
  <c r="Y160"/>
  <c r="X160"/>
  <c r="W160"/>
  <c r="U160"/>
  <c r="T160"/>
  <c r="S160"/>
  <c r="R160"/>
  <c r="Q160"/>
  <c r="P160"/>
  <c r="O160"/>
  <c r="N160"/>
  <c r="M160"/>
  <c r="L160"/>
  <c r="K160"/>
  <c r="J160"/>
  <c r="I160"/>
  <c r="Y153"/>
  <c r="X153"/>
  <c r="W153"/>
  <c r="U153"/>
  <c r="T153"/>
  <c r="S153"/>
  <c r="R153"/>
  <c r="Q153"/>
  <c r="P153"/>
  <c r="O153"/>
  <c r="N153"/>
  <c r="M153"/>
  <c r="L153"/>
  <c r="K153"/>
  <c r="J153"/>
  <c r="I153"/>
  <c r="Y133"/>
  <c r="X133"/>
  <c r="W133"/>
  <c r="U133"/>
  <c r="T133"/>
  <c r="S133"/>
  <c r="R133"/>
  <c r="Q133"/>
  <c r="P133"/>
  <c r="O133"/>
  <c r="N133"/>
  <c r="M133"/>
  <c r="L133"/>
  <c r="K133"/>
  <c r="J133"/>
  <c r="I133"/>
  <c r="K247" l="1"/>
  <c r="K247" i="45"/>
  <c r="K8" s="1"/>
  <c r="L8"/>
  <c r="Y9"/>
  <c r="T9"/>
  <c r="I8"/>
  <c r="Q8"/>
  <c r="K236" i="42"/>
  <c r="Y8" i="45"/>
  <c r="N8"/>
  <c r="W8"/>
  <c r="M9"/>
  <c r="U9"/>
  <c r="O8"/>
  <c r="X8"/>
  <c r="P8"/>
  <c r="L9"/>
  <c r="T8"/>
  <c r="J8"/>
  <c r="I9"/>
  <c r="Q9"/>
  <c r="P9"/>
  <c r="M8"/>
  <c r="U8"/>
  <c r="S8"/>
  <c r="O9"/>
  <c r="X9"/>
  <c r="R8"/>
  <c r="N9"/>
  <c r="W9"/>
  <c r="S9"/>
  <c r="J9"/>
  <c r="R9"/>
  <c r="N267" i="42"/>
  <c r="Q267"/>
  <c r="P267" s="1"/>
  <c r="P236"/>
  <c r="K126"/>
  <c r="K66" s="1"/>
  <c r="Y66"/>
  <c r="X66"/>
  <c r="W66"/>
  <c r="U66"/>
  <c r="T66"/>
  <c r="S66"/>
  <c r="R66"/>
  <c r="Q66"/>
  <c r="P66"/>
  <c r="O66"/>
  <c r="N66"/>
  <c r="M66"/>
  <c r="L66"/>
  <c r="J66"/>
  <c r="I66"/>
  <c r="Y41"/>
  <c r="X41"/>
  <c r="W41"/>
  <c r="U41"/>
  <c r="T41"/>
  <c r="S41"/>
  <c r="R41"/>
  <c r="Q41"/>
  <c r="P41"/>
  <c r="O41"/>
  <c r="M41"/>
  <c r="L41"/>
  <c r="K41"/>
  <c r="J41"/>
  <c r="I41"/>
  <c r="Y24"/>
  <c r="X24"/>
  <c r="W24"/>
  <c r="U24"/>
  <c r="T24"/>
  <c r="S24"/>
  <c r="R24"/>
  <c r="Q24"/>
  <c r="P24"/>
  <c r="O24"/>
  <c r="N24"/>
  <c r="M24"/>
  <c r="L24"/>
  <c r="K24"/>
  <c r="J24"/>
  <c r="I24"/>
  <c r="K21"/>
  <c r="K18" s="1"/>
  <c r="Y18"/>
  <c r="X18"/>
  <c r="W18"/>
  <c r="U18"/>
  <c r="T18"/>
  <c r="S18"/>
  <c r="R18"/>
  <c r="Q18"/>
  <c r="P18"/>
  <c r="O18"/>
  <c r="N18"/>
  <c r="M18"/>
  <c r="L18"/>
  <c r="J18"/>
  <c r="I18"/>
  <c r="P17"/>
  <c r="N5" i="45" l="1"/>
  <c r="L4"/>
  <c r="K9"/>
  <c r="N4"/>
  <c r="M4"/>
  <c r="M5"/>
  <c r="L5"/>
  <c r="N41" i="42"/>
  <c r="Y13"/>
  <c r="Y9" s="1"/>
  <c r="X13"/>
  <c r="X9" s="1"/>
  <c r="W13"/>
  <c r="U13"/>
  <c r="T13"/>
  <c r="S13"/>
  <c r="R13"/>
  <c r="Q13"/>
  <c r="P13"/>
  <c r="O13"/>
  <c r="N13"/>
  <c r="L13"/>
  <c r="K13"/>
  <c r="K9" s="1"/>
  <c r="J13"/>
  <c r="I13"/>
  <c r="N6" i="45" l="1"/>
  <c r="M6"/>
  <c r="L6"/>
  <c r="W9" i="42"/>
  <c r="U9"/>
  <c r="T9"/>
  <c r="S9"/>
  <c r="R9"/>
  <c r="Q9"/>
  <c r="P9"/>
  <c r="O9"/>
  <c r="N9"/>
  <c r="M9"/>
  <c r="L9"/>
  <c r="J9"/>
  <c r="I9"/>
  <c r="A9"/>
  <c r="Y8"/>
  <c r="X8"/>
  <c r="W8"/>
  <c r="U8"/>
  <c r="T8"/>
  <c r="S8"/>
  <c r="R8"/>
  <c r="Q8"/>
  <c r="P8"/>
  <c r="O8"/>
  <c r="N8"/>
  <c r="M8"/>
  <c r="L8"/>
  <c r="K8"/>
  <c r="J8"/>
  <c r="I8"/>
  <c r="A8"/>
  <c r="D38" i="39" l="1"/>
  <c r="D36" l="1"/>
  <c r="F30" l="1"/>
  <c r="E30"/>
  <c r="B28"/>
  <c r="B30" s="1"/>
  <c r="D30" s="1"/>
  <c r="F23" l="1"/>
  <c r="E23"/>
  <c r="C23"/>
  <c r="B23"/>
  <c r="D22"/>
  <c r="D20"/>
  <c r="B20"/>
  <c r="F18"/>
  <c r="E18"/>
  <c r="D23" l="1"/>
  <c r="F25"/>
  <c r="F32" s="1"/>
  <c r="F42" s="1"/>
  <c r="E25"/>
  <c r="E32" s="1"/>
  <c r="E42" s="1"/>
  <c r="C18"/>
  <c r="C25" s="1"/>
  <c r="D16"/>
  <c r="B16"/>
  <c r="D15"/>
  <c r="D14"/>
  <c r="D13"/>
  <c r="B13"/>
  <c r="D12"/>
  <c r="B12"/>
  <c r="B18" s="1"/>
  <c r="B25" s="1"/>
  <c r="C32" l="1"/>
  <c r="D25"/>
  <c r="D18"/>
  <c r="B32" l="1"/>
  <c r="B42" s="1"/>
  <c r="F21" i="38"/>
  <c r="F40" s="1"/>
  <c r="E21"/>
  <c r="E40" s="1"/>
  <c r="D21"/>
  <c r="C21"/>
  <c r="B21"/>
  <c r="B30" s="1"/>
  <c r="F12"/>
  <c r="F9" s="1"/>
  <c r="E12"/>
  <c r="E9" s="1"/>
  <c r="D12"/>
  <c r="D9" s="1"/>
  <c r="C12"/>
  <c r="B12"/>
  <c r="C9"/>
  <c r="B9"/>
  <c r="C42" i="39"/>
  <c r="D42" s="1"/>
  <c r="D32" l="1"/>
  <c r="F30" i="38"/>
  <c r="E30"/>
  <c r="C40"/>
  <c r="C30"/>
  <c r="D40"/>
  <c r="D30"/>
</calcChain>
</file>

<file path=xl/sharedStrings.xml><?xml version="1.0" encoding="utf-8"?>
<sst xmlns="http://schemas.openxmlformats.org/spreadsheetml/2006/main" count="6856" uniqueCount="858">
  <si>
    <t>SFDI</t>
  </si>
  <si>
    <t>Počet</t>
  </si>
  <si>
    <t>C e l k e m</t>
  </si>
  <si>
    <t>[tis. Kč]</t>
  </si>
  <si>
    <t xml:space="preserve">D  </t>
  </si>
  <si>
    <t xml:space="preserve">T  </t>
  </si>
  <si>
    <t>N</t>
  </si>
  <si>
    <t xml:space="preserve">Investiční akce s RN do 20 mil. Kč </t>
  </si>
  <si>
    <t>R</t>
  </si>
  <si>
    <t>P</t>
  </si>
  <si>
    <t>F1.1</t>
  </si>
  <si>
    <t>U</t>
  </si>
  <si>
    <t>F1.2</t>
  </si>
  <si>
    <t>F3.1</t>
  </si>
  <si>
    <t>Příprava a zabezpečení staveb</t>
  </si>
  <si>
    <t>Podíl na přípravě a realizaci staveb v rámci OP ŽP osa 6, oblast 6.6</t>
  </si>
  <si>
    <t>Modernizace trati České Budějovice - Nemanice I</t>
  </si>
  <si>
    <t>Průjezd železničním uzlem Ústí nad Orlicí</t>
  </si>
  <si>
    <t>12/14</t>
  </si>
  <si>
    <t>STC</t>
  </si>
  <si>
    <t>12/13</t>
  </si>
  <si>
    <t>PRH</t>
  </si>
  <si>
    <t>BAL</t>
  </si>
  <si>
    <t>MRS</t>
  </si>
  <si>
    <t>03/13</t>
  </si>
  <si>
    <t>JHM</t>
  </si>
  <si>
    <t>JHC</t>
  </si>
  <si>
    <t>06/12</t>
  </si>
  <si>
    <t>01/12</t>
  </si>
  <si>
    <t>04/13</t>
  </si>
  <si>
    <t>12/15</t>
  </si>
  <si>
    <t>c1</t>
  </si>
  <si>
    <t>EMC ve vybraných úsecích trati Praha - Bohumín</t>
  </si>
  <si>
    <t>03/14</t>
  </si>
  <si>
    <t>01/13</t>
  </si>
  <si>
    <t>Modernizace traťového úseku Praha Běchovice - Úvaly</t>
  </si>
  <si>
    <t>10/14</t>
  </si>
  <si>
    <t>Rekonstrukce železničního uzlu Břeclav, 2.stavba</t>
  </si>
  <si>
    <t>08/13</t>
  </si>
  <si>
    <t>03/12</t>
  </si>
  <si>
    <t>12/12</t>
  </si>
  <si>
    <t>LBR</t>
  </si>
  <si>
    <t>Elektrizace tratě vč. PEÚ Brno - Zastávka u Brna</t>
  </si>
  <si>
    <t>Rekonstrukce trati Praha Smíchov - Rudná - Beroun</t>
  </si>
  <si>
    <t>11/12</t>
  </si>
  <si>
    <t>KVA</t>
  </si>
  <si>
    <t>04/15</t>
  </si>
  <si>
    <t>OLM</t>
  </si>
  <si>
    <t>PLZ</t>
  </si>
  <si>
    <t>ZLN</t>
  </si>
  <si>
    <t>UST</t>
  </si>
  <si>
    <t>PBC</t>
  </si>
  <si>
    <t>06/14</t>
  </si>
  <si>
    <t>KHR</t>
  </si>
  <si>
    <t>09/14</t>
  </si>
  <si>
    <t>09/13</t>
  </si>
  <si>
    <t>11/11</t>
  </si>
  <si>
    <t>06/13</t>
  </si>
  <si>
    <t>12/16</t>
  </si>
  <si>
    <t>G</t>
  </si>
  <si>
    <t>02/12</t>
  </si>
  <si>
    <t>SŽDC</t>
  </si>
  <si>
    <t>Stabilizace skalních věží v úseku Děčín-státní hranice, 3.část</t>
  </si>
  <si>
    <t>OPŽP</t>
  </si>
  <si>
    <t>10/12</t>
  </si>
  <si>
    <t>Optimalizace trati Český Těšín - Dětmarovice</t>
  </si>
  <si>
    <t>06/15</t>
  </si>
  <si>
    <t>k</t>
  </si>
  <si>
    <t>Prostředky na činnost SFDI - Běžné výdaje</t>
  </si>
  <si>
    <t>Prostředky na činnost SFDI - Kapitálové výdaje</t>
  </si>
  <si>
    <t>FF</t>
  </si>
  <si>
    <t>Technická podpora operačního programu Doprava (SFDI)</t>
  </si>
  <si>
    <t>Kraj</t>
  </si>
  <si>
    <t>g</t>
  </si>
  <si>
    <t>Příspěvky na zvyšování bezpečnosti a zpřístupňování dopravy</t>
  </si>
  <si>
    <t>Příspěvky na výstavbu cyklistických stezek</t>
  </si>
  <si>
    <t>h</t>
  </si>
  <si>
    <t>a1</t>
  </si>
  <si>
    <t>a4</t>
  </si>
  <si>
    <t>c2</t>
  </si>
  <si>
    <t>Opravy a údržba regionálních drah v úseku Petrov n. Desnou-Kouty n. Desnou, Šumperk-Petrov-Sobotín</t>
  </si>
  <si>
    <t>Dráhy regionální investice do 10 mil. Kč (Jindřichův Hradec-Nová Bystřice a Jindřichův Hradec-Obrataň)</t>
  </si>
  <si>
    <t>F6.2</t>
  </si>
  <si>
    <t>Zabezpečení podjezdných výšek na Vltavské vodní cestě</t>
  </si>
  <si>
    <t xml:space="preserve">ŘVC - Příprava a vypořádání staveb </t>
  </si>
  <si>
    <t xml:space="preserve">Vod.cesta Hněvkovice - Týn n. Vlt. </t>
  </si>
  <si>
    <t xml:space="preserve">I/x silnice I. třídy opravy a údržba TSK </t>
  </si>
  <si>
    <t>TSK</t>
  </si>
  <si>
    <t>Ma</t>
  </si>
  <si>
    <t>F4.1</t>
  </si>
  <si>
    <t>F2.1</t>
  </si>
  <si>
    <t>a5</t>
  </si>
  <si>
    <t>M</t>
  </si>
  <si>
    <t xml:space="preserve">Protihluková opatření u sil. I. tř.UV </t>
  </si>
  <si>
    <t>Protihluková opatření u sil. I. tř. UV</t>
  </si>
  <si>
    <t xml:space="preserve">I/11 Mokré Lazce - hranice okresů Opava, Ostrava  </t>
  </si>
  <si>
    <t xml:space="preserve">R7 MÚK Vysočany - MÚK Droužkovice  </t>
  </si>
  <si>
    <t xml:space="preserve">R7 MÚK Droužkovice - MÚK Nové Spořice </t>
  </si>
  <si>
    <t>R35 Bílý Kostel - Hrádek n.N.</t>
  </si>
  <si>
    <t xml:space="preserve">R48 Rychaltice - Frýdek Místek  </t>
  </si>
  <si>
    <t xml:space="preserve">I/42 Brno VMO Dobrovského B  </t>
  </si>
  <si>
    <t>D8 0805 A - Trasa dálnice Lovosice-Řehlovice</t>
  </si>
  <si>
    <t xml:space="preserve">D8 0805 B - Most Vchynice </t>
  </si>
  <si>
    <t>D8 0805 C - Most Oparno</t>
  </si>
  <si>
    <t xml:space="preserve">D8 0805 D - Most Dobkovičky  </t>
  </si>
  <si>
    <t xml:space="preserve">D8 0805 E - Tunel Prackovice </t>
  </si>
  <si>
    <t>D8 0805 F - Tunel Radejčín</t>
  </si>
  <si>
    <t xml:space="preserve">D47 4704 Lipník - Bělotín </t>
  </si>
  <si>
    <t xml:space="preserve">D47 Rekultivace, odvody a výkupy pozemků </t>
  </si>
  <si>
    <t xml:space="preserve">D11 Rekultivace, odvody a výkupy pozemků </t>
  </si>
  <si>
    <t xml:space="preserve">D3 0308 B most přes Lužnici  </t>
  </si>
  <si>
    <t xml:space="preserve">D3 0307 C most přes údolí Černovického potoka  </t>
  </si>
  <si>
    <t xml:space="preserve">D3 0307 B most přes rybník Koberný </t>
  </si>
  <si>
    <t>D3 0307 A Tábor - Soběslav</t>
  </si>
  <si>
    <t xml:space="preserve">D3 0308 A Soběslav - Veselí nad Lužnicí  </t>
  </si>
  <si>
    <t xml:space="preserve">R1 512 D1 - Vestec  </t>
  </si>
  <si>
    <t>údržba silnice I. třídy (ŘSD)</t>
  </si>
  <si>
    <t xml:space="preserve">běžné výdaje § 2212 silnice  </t>
  </si>
  <si>
    <t>opravy silnice I. třídy (ŘSD)</t>
  </si>
  <si>
    <t xml:space="preserve">běžné výdaje § 2211 dálnice  </t>
  </si>
  <si>
    <t>údržba dálnice (ŘSD)</t>
  </si>
  <si>
    <t>opravy dálnice (ŘSD)</t>
  </si>
  <si>
    <t xml:space="preserve">Příprava a zabezpečení staveb silnice I. třídy vč. rychlostních silnic UV </t>
  </si>
  <si>
    <t xml:space="preserve">Příprava a zabezpečení staveb dálnice UV </t>
  </si>
  <si>
    <t>Mýto - neinvestiční náklady dodavatele</t>
  </si>
  <si>
    <t xml:space="preserve">Mýto - běžný provoz </t>
  </si>
  <si>
    <t xml:space="preserve">Telematika - neinvestice  </t>
  </si>
  <si>
    <t xml:space="preserve">Telematika - běžný provoz </t>
  </si>
  <si>
    <t>Vypořádání staveb po dokončení silnice I. třídy vč. rychlostních silnic UV</t>
  </si>
  <si>
    <t>Vypořádání staveb po dokončení dálnice UV</t>
  </si>
  <si>
    <t xml:space="preserve">Mýto - investiční náklady dodavatele  </t>
  </si>
  <si>
    <t xml:space="preserve">Telematika - investice </t>
  </si>
  <si>
    <t xml:space="preserve">D11 1105/2 Osičky - Hradec Králové </t>
  </si>
  <si>
    <t>Rozpočet SFDI</t>
  </si>
  <si>
    <t>v tis. Kč</t>
  </si>
  <si>
    <t xml:space="preserve">Příjmy SFDI </t>
  </si>
  <si>
    <t>Druh příjmu</t>
  </si>
  <si>
    <t>převody výnosů silniční daně</t>
  </si>
  <si>
    <t>převody podílu z výnosů spotřební daně z minerál. olejů</t>
  </si>
  <si>
    <t>poplatky za užívání dálnic a rychlostních silnic</t>
  </si>
  <si>
    <t>dotace ze státního rozpočtu na krytí deficitu</t>
  </si>
  <si>
    <t>převody výnosů z privatizovaného majetku a dividend ze společností se státní účastí</t>
  </si>
  <si>
    <t>Fondy EU celkem</t>
  </si>
  <si>
    <t>Příjmy celkem se započtením fondů EU</t>
  </si>
  <si>
    <t>Příjmy se započtením fondů EU a prostředků na spolufinancování</t>
  </si>
  <si>
    <t>Poznámka:</t>
  </si>
  <si>
    <t xml:space="preserve">V uvedených hodnotách nejsou započteny finanční prostředky na předfinancování akcí, které je hrazeno z disponibilních finančních prostředků SFDI. </t>
  </si>
  <si>
    <t>R-D</t>
  </si>
  <si>
    <t>Emise a distribuce dálničních kupónů</t>
  </si>
  <si>
    <t>Příprava a zabezpečení staveb - rychlostní silnice</t>
  </si>
  <si>
    <t>I/44 Vlachov - Rájec</t>
  </si>
  <si>
    <t>Příloha č. 3</t>
  </si>
  <si>
    <t>Evidenční číslo akce</t>
  </si>
  <si>
    <t>60 - investiční náklady</t>
  </si>
  <si>
    <t>50 - neinvestiční náklady</t>
  </si>
  <si>
    <t>D</t>
  </si>
  <si>
    <t>Zařazení akce</t>
  </si>
  <si>
    <t>a1 - silnice I. třídy, a2 - silnice II. třídy</t>
  </si>
  <si>
    <t>a4 - rychlostní silnice, a5 - dálnice</t>
  </si>
  <si>
    <t>c1 - celostátní dráhy, c2 - regionální dráhy, d - vnitrozemské vodní cesty</t>
  </si>
  <si>
    <t>f - expertní a projektové programy</t>
  </si>
  <si>
    <t>(odpovídá zákonu č. 104/2000 Sb.)</t>
  </si>
  <si>
    <t>Pomocné (individuální) selekce  ----------&gt;</t>
  </si>
  <si>
    <t>tabulky</t>
  </si>
  <si>
    <t>Název akce</t>
  </si>
  <si>
    <t>Prioritní osa 1 OPD (dráhy modernizace, TEN-T)</t>
  </si>
  <si>
    <t>Prioritní osa 1 OPD (dráhy interoperabilita, TEN-T)</t>
  </si>
  <si>
    <t>Prioritní osa 2 OPD (pozemní komunikace, TEN-T)</t>
  </si>
  <si>
    <t>Prioritní osa 3 OPD (dráhy mimo TEN-T)</t>
  </si>
  <si>
    <t>Prioritní osa 4 OPD (pozemní komunikace mimo TEN-T)</t>
  </si>
  <si>
    <t>Prioritní osa 6 OPD (část vodní cesty)</t>
  </si>
  <si>
    <t>EU ostatní</t>
  </si>
  <si>
    <t>FS</t>
  </si>
  <si>
    <t>Komunitární programy</t>
  </si>
  <si>
    <t>KP</t>
  </si>
  <si>
    <t>Mýto a telematika</t>
  </si>
  <si>
    <t>Národní akce</t>
  </si>
  <si>
    <t>Programy SFDI</t>
  </si>
  <si>
    <t>Údržba a opravy</t>
  </si>
  <si>
    <t>Termín zahájení realizace akce</t>
  </si>
  <si>
    <t>Termín ukončení realizace akce</t>
  </si>
  <si>
    <t>kraj</t>
  </si>
  <si>
    <t>zkratka</t>
  </si>
  <si>
    <t>Bez územní alokace</t>
  </si>
  <si>
    <t>Praha</t>
  </si>
  <si>
    <t>Středočeský</t>
  </si>
  <si>
    <t>Jihočeský</t>
  </si>
  <si>
    <t>Plzeňský</t>
  </si>
  <si>
    <t>Karlovarský</t>
  </si>
  <si>
    <t>Ústecký</t>
  </si>
  <si>
    <t>Liberecký</t>
  </si>
  <si>
    <t>Královéhradecký</t>
  </si>
  <si>
    <t>Pardubický</t>
  </si>
  <si>
    <t>Vysočina</t>
  </si>
  <si>
    <t>VYS</t>
  </si>
  <si>
    <t>Jihomoravský</t>
  </si>
  <si>
    <t>Olomoucký</t>
  </si>
  <si>
    <t>Zlínský</t>
  </si>
  <si>
    <t>Moravskoslezský</t>
  </si>
  <si>
    <t>Příloha č. 1</t>
  </si>
  <si>
    <t>Bilance příjmů a výdajů SFDI</t>
  </si>
  <si>
    <t>ukazatel</t>
  </si>
  <si>
    <t xml:space="preserve">v tom:  daňové příjmy a příjmy z poplatků </t>
  </si>
  <si>
    <t xml:space="preserve">           nedaňové a kapitálové příjmy (výnosy z výkonového zpoplatnění)</t>
  </si>
  <si>
    <t xml:space="preserve">           přijaté dotace</t>
  </si>
  <si>
    <t xml:space="preserve">               v tom: převody výnosů z privatizovaného majetku a dividend ze společností se státní účastí</t>
  </si>
  <si>
    <t xml:space="preserve">                         dotace ze státního rozpočtu na krytí deficitu</t>
  </si>
  <si>
    <t xml:space="preserve">           úvěry, dluhopisy</t>
  </si>
  <si>
    <t xml:space="preserve"> v tom: výdaje z národních zdrojů </t>
  </si>
  <si>
    <t>Poznámky:</t>
  </si>
  <si>
    <t>výdaje celkem</t>
  </si>
  <si>
    <t>Příloha č. 2</t>
  </si>
  <si>
    <t>Operační program životní prostředí</t>
  </si>
  <si>
    <t>Databáze akcí včetně prostředků na činnost SFDI</t>
  </si>
  <si>
    <t xml:space="preserve">Ev. číslo  </t>
  </si>
  <si>
    <t xml:space="preserve">Kód  </t>
  </si>
  <si>
    <t xml:space="preserve">Název  </t>
  </si>
  <si>
    <t>g - programy zvyšování bezpečnosti a zpřístupňování dopravy osobám s omezenou schopností pohybu nebo orientace</t>
  </si>
  <si>
    <t>Modernizace tratě Hradec Králové - Pardubice - Chrudim, 1. stavba zdvoukolejnění úseku Stéblová - Opatovice nad Labem</t>
  </si>
  <si>
    <t>Rekonstrukce trati Liberec - Tanvald</t>
  </si>
  <si>
    <t>x</t>
  </si>
  <si>
    <t>Nové programové období EU (2014-2020) - dotace ze státního rozpočtu na projekty EU</t>
  </si>
  <si>
    <t>Kód</t>
  </si>
  <si>
    <t>Název</t>
  </si>
  <si>
    <t>D3 0309/III Borek - Úsilné</t>
  </si>
  <si>
    <t>d</t>
  </si>
  <si>
    <t>Zvýšení kapacity trati Týniště n. O. - Častolovice - Solnice, 1. část rekonstrukce nástupišť žst. Týniště n. O.</t>
  </si>
  <si>
    <t>Zvýšení kapacity trati Týniště n. O. - Častolovice - Solnice, 2. část rekonstrukce žst. Častolovice</t>
  </si>
  <si>
    <t>Doplatky probíhajících akcí</t>
  </si>
  <si>
    <t>Akce v realizaci</t>
  </si>
  <si>
    <t>Příprava akcí</t>
  </si>
  <si>
    <t>09/12</t>
  </si>
  <si>
    <t>11/15</t>
  </si>
  <si>
    <t>01/15</t>
  </si>
  <si>
    <t>Ev. číslo</t>
  </si>
  <si>
    <t>schválený rozpočet 2012</t>
  </si>
  <si>
    <t xml:space="preserve">od  </t>
  </si>
  <si>
    <t xml:space="preserve">do  </t>
  </si>
  <si>
    <t xml:space="preserve">kraj  </t>
  </si>
  <si>
    <t xml:space="preserve">Investor  </t>
  </si>
  <si>
    <t>09/08</t>
  </si>
  <si>
    <t>10/13</t>
  </si>
  <si>
    <t>a2</t>
  </si>
  <si>
    <t>05/13</t>
  </si>
  <si>
    <t>05/09</t>
  </si>
  <si>
    <t>11/13</t>
  </si>
  <si>
    <t xml:space="preserve">a4 </t>
  </si>
  <si>
    <t>08/15</t>
  </si>
  <si>
    <t>10/07</t>
  </si>
  <si>
    <t xml:space="preserve">a1 </t>
  </si>
  <si>
    <t>I/38 Jihlava, MÚK Pávov</t>
  </si>
  <si>
    <t>02/14</t>
  </si>
  <si>
    <t>I/37 MÚK Stéblová</t>
  </si>
  <si>
    <t>08/14</t>
  </si>
  <si>
    <t>05/14</t>
  </si>
  <si>
    <t>04/14</t>
  </si>
  <si>
    <t>09/18</t>
  </si>
  <si>
    <t>01/14</t>
  </si>
  <si>
    <t>12/17</t>
  </si>
  <si>
    <t>Projekt INWAPO</t>
  </si>
  <si>
    <t xml:space="preserve">Přístav Hluboká n.Vlt. </t>
  </si>
  <si>
    <t>Úvaziště osobní vodní dopravy na dolním Labi</t>
  </si>
  <si>
    <t>Rekreační přístav Kolín</t>
  </si>
  <si>
    <t>Plavební komora Bělov</t>
  </si>
  <si>
    <t>Rekreační přístav Napajedla - Pahrbek</t>
  </si>
  <si>
    <t>12/18</t>
  </si>
  <si>
    <t>Zlepšení plavebních podmínek na Labi Ústí n.L.- st.hr. pl. stupeň Děčín</t>
  </si>
  <si>
    <t>Stupeň Přelouč II</t>
  </si>
  <si>
    <t>Modernizace plav. stupně Srnojedy</t>
  </si>
  <si>
    <t>Silniční most přes Labe mezi Valy a Mělicemi</t>
  </si>
  <si>
    <t>Veřejný přístav Pardubice</t>
  </si>
  <si>
    <t>06/17</t>
  </si>
  <si>
    <t>Zvýšení bezpečnosti na železničních přejezdech (1. prioritní osa)</t>
  </si>
  <si>
    <t>Zvýšení bezpečnosti na železničních přejezdech (3. prioritní osa)</t>
  </si>
  <si>
    <t>Úpravy zab. zař. pro ETCS v úseku Praha – Kolín</t>
  </si>
  <si>
    <t>10/15</t>
  </si>
  <si>
    <t>02/11</t>
  </si>
  <si>
    <t>09/09</t>
  </si>
  <si>
    <t>Rekonstrukce žst. Olomouc</t>
  </si>
  <si>
    <t>07/14</t>
  </si>
  <si>
    <t>Rekonstrukce výhybek v žst. Křižanov - brodské zhlaví</t>
  </si>
  <si>
    <t>Revitalizace Č. Budějovice - Volary</t>
  </si>
  <si>
    <t>CDP Praha</t>
  </si>
  <si>
    <t>07/16</t>
  </si>
  <si>
    <t>Sanace Skochovické skály v úseku Davle - Skochovice km 33,100 - 33,380</t>
  </si>
  <si>
    <t>Zajištění skal a svahů Jílové u Prahy - Davle km 22,000 - 29,690</t>
  </si>
  <si>
    <t>Sanace skal a svahů Zbečno - Roztoky km 4,220 - 4,380, km 21,700 a km 27,520 - 27,680</t>
  </si>
  <si>
    <t>Optimalizace trati Praha Smíchov (mimo) - Černošice (mimo)</t>
  </si>
  <si>
    <t>02/16</t>
  </si>
  <si>
    <t>Optimalizace trati Beroun (včetně) - Králův Dvůr</t>
  </si>
  <si>
    <t>Modernizace trati Veselí n.L.-Tábor-II.část, úsek Veselí n.L.-Doubí u Tábora 1. etapa: Veselí n.L. – Soběslav</t>
  </si>
  <si>
    <t>07/13</t>
  </si>
  <si>
    <t>09/15</t>
  </si>
  <si>
    <t>Uzel Plzeň, 1. stavba - přestavba pražského zhlaví</t>
  </si>
  <si>
    <t>Optimalizace traťového úseku Praha Hostivař - Praha hl. n., I. část - žst. Praha Hostivař</t>
  </si>
  <si>
    <t xml:space="preserve">Rekonstrukce mostu v km 160,319 trati Chomutov – Cheb </t>
  </si>
  <si>
    <t>Prodloužení podchodu a zajištění bezbariérového přístupu na nástupiště žst. Český Brod</t>
  </si>
  <si>
    <t>07/15</t>
  </si>
  <si>
    <t>Vybudování žel. zastávky Praha - Kačerov</t>
  </si>
  <si>
    <t>04/16</t>
  </si>
  <si>
    <t>Příprava akcí rychlých spojení</t>
  </si>
  <si>
    <t>Severovýchodní tangenta v Mladé Boleslavi</t>
  </si>
  <si>
    <t>Regionální dráhy</t>
  </si>
  <si>
    <t>Příspěvkové programy SFDI</t>
  </si>
  <si>
    <t>Příspěvky na zvyšování bezpečnosti a zpřístupňování dopravy - zklidnění dopravy</t>
  </si>
  <si>
    <t>f</t>
  </si>
  <si>
    <t>Příspěvky na projekty a expertní činnost (Aplikace nových technologií)</t>
  </si>
  <si>
    <t>Příspěvky na projekty a expertní činnost (Rozvoj diagnostických metod a Studijní činnosti)</t>
  </si>
  <si>
    <t>ŘVC ČR</t>
  </si>
  <si>
    <t>Pozemní objekty a železniční zastávky</t>
  </si>
  <si>
    <t>h - cyklostezky, k - technická pomoc z OPD, OPLZZ, aparát SFDI, m - mýto a telematika</t>
  </si>
  <si>
    <t>06/16</t>
  </si>
  <si>
    <t>Opravy a údržba</t>
  </si>
  <si>
    <t>Provozní výdaje</t>
  </si>
  <si>
    <t>Ostatní programy (globální položky)</t>
  </si>
  <si>
    <t>Opravy, údržba a provozní výdaje</t>
  </si>
  <si>
    <t>Legenda k příloze č. 4</t>
  </si>
  <si>
    <t>Celkem akce</t>
  </si>
  <si>
    <t>Akce nově zahajované</t>
  </si>
  <si>
    <t>Žadatel</t>
  </si>
  <si>
    <t>Příloha č. 4</t>
  </si>
  <si>
    <t>Rozpočet a předpoklad OPD v jednotlivých letech</t>
  </si>
  <si>
    <t>Příjmy SFDI</t>
  </si>
  <si>
    <t>D1 0137 Přerov - Lipník</t>
  </si>
  <si>
    <t xml:space="preserve">           spolufinancování projektů EU (úvěr EIB)</t>
  </si>
  <si>
    <t xml:space="preserve">Spolufinancování projektů EU  </t>
  </si>
  <si>
    <t xml:space="preserve">           výdaje na projekty EU - Operační program doprava</t>
  </si>
  <si>
    <t xml:space="preserve">           výdaje na projekty EU - nová finanční perspektiva EU (2014 - 2020)</t>
  </si>
  <si>
    <t>Rekonstrukce ŽST Horažďovice předměstí</t>
  </si>
  <si>
    <t>Rekonstrukce Negrelliho viaduktu</t>
  </si>
  <si>
    <t>Výstavba trakční napájecí stanice Albrechtice</t>
  </si>
  <si>
    <t>Stabilizace skalního zářezu v úseku mezi žst. Hronov a Teplice nad Metují (Dědov - II. vlevo)</t>
  </si>
  <si>
    <t>05/15</t>
  </si>
  <si>
    <t>DOZ trati Újezdec u Luhačovic (mimo) - Vlárský průsmyk</t>
  </si>
  <si>
    <t>Rekonstrukce kolej č. 1 a 2 Sklené nad Oslavou – Ostrov nad Oslavou</t>
  </si>
  <si>
    <t>R46 - MÚK Vranovice - Kelčice MÚK Brodek u Prostějova</t>
  </si>
  <si>
    <t>na rok 2014</t>
  </si>
  <si>
    <t>střednědobý výhled do roku 2015 - 2016</t>
  </si>
  <si>
    <t>schválený rozpočet 2013</t>
  </si>
  <si>
    <t>rozpočet 2014</t>
  </si>
  <si>
    <t>výhled rozpočtu 2015</t>
  </si>
  <si>
    <t>výhled rozpočtu 2016</t>
  </si>
  <si>
    <t>Index 
2014 / 2013 
v %</t>
  </si>
  <si>
    <t>Příjmy celkem včetně nároků z roku 2013</t>
  </si>
  <si>
    <t>příjmy celkem (bez nároků z roku 2013)</t>
  </si>
  <si>
    <t xml:space="preserve">                         dotace ze státního rozpočtu na projekty EU (nová finanční perspektiva EU (2014 - 2020)) </t>
  </si>
  <si>
    <t>F1G</t>
  </si>
  <si>
    <t>Prioritní osa 1 OPD (dráhy interoperabilita, TEN-T) - globální položka</t>
  </si>
  <si>
    <t>Prioritní osa 2 OPD (pozemní komunikace, TEN-T) - globální položka</t>
  </si>
  <si>
    <t>F2G</t>
  </si>
  <si>
    <t>F3G</t>
  </si>
  <si>
    <t>Prioritní osa 3 OPD (dráhy mimo TEN-T) - globální položka</t>
  </si>
  <si>
    <t>Technická pomoc z OPD</t>
  </si>
  <si>
    <t>Globály národní</t>
  </si>
  <si>
    <t>PO1.1</t>
  </si>
  <si>
    <t>PO1.2</t>
  </si>
  <si>
    <t>PO1.3</t>
  </si>
  <si>
    <t>PO2.1</t>
  </si>
  <si>
    <t>PO3.1</t>
  </si>
  <si>
    <t>CEFK</t>
  </si>
  <si>
    <t>CEFN</t>
  </si>
  <si>
    <t>OPD II - výstavba a modernizace železničních tratí</t>
  </si>
  <si>
    <t>OPD II - interoperabilita a nové technologie</t>
  </si>
  <si>
    <t>OPD II - výstavba a modernizace vnitrozemských vodních cest v hlavní síti TEN-T</t>
  </si>
  <si>
    <t>OPD II - silniční infrastruktura sítě TEN-T (výstavba a modernizace silnic a dálnic, ITS a nové technologie)</t>
  </si>
  <si>
    <t>OPD II - silnice a dálnice mimo síť TEN-T ve vlastnictví státu</t>
  </si>
  <si>
    <t>2014 -2020 Kohezní Connecting Europe Facility</t>
  </si>
  <si>
    <t>2014 -2020 Nekohezní Connecting Europe Facility</t>
  </si>
  <si>
    <t>T, F</t>
  </si>
  <si>
    <t>T, F (fázování projektů)</t>
  </si>
  <si>
    <t>Stav akce k 1.1.2014</t>
  </si>
  <si>
    <t>R realizace, R-D doplatek nebo akce, u které se předpokládá zprovoznění v roce 2014, P příprava, Ma mandatorní výdaje (vyznačeno pouze u nejvýznamnějších příjemců)</t>
  </si>
  <si>
    <t>Do 31.12.2013 předpoklad čerpání</t>
  </si>
  <si>
    <t>Přehled čerpání všech finančních prostředků u jmenovité akce v minulých letech včetně odhadu čerpání v roce 2013, u globálních položek není tato hodnota relevantní</t>
  </si>
  <si>
    <t>Rozpočet a předpoklad SFDI v jednotlivých letech (národní zdroje)</t>
  </si>
  <si>
    <t>2014 - 2015
předpoklad
spolufinancování</t>
  </si>
  <si>
    <t>Národní prostředky, které slouží ke spolufinancování prostředků EU</t>
  </si>
  <si>
    <t>2014 - 2016
rozpočet/předpoklad
SFDI</t>
  </si>
  <si>
    <t>2014 - 2015
rozpočet/předpoklad
OPD</t>
  </si>
  <si>
    <t>Předpoklad nové finanční perspektivy EU v jednotlivých letech</t>
  </si>
  <si>
    <t>2014
rozpočet OF EU</t>
  </si>
  <si>
    <t>Rozpočet ostatních fondů EU v jednotlivých letech</t>
  </si>
  <si>
    <t>Rozpočet SFDI na rok 2014 a SDV 2015 - 2016</t>
  </si>
  <si>
    <t>F</t>
  </si>
  <si>
    <t>Pomocný</t>
  </si>
  <si>
    <t>SŽDC celostátní a reg. dráhy - opravy a údržba</t>
  </si>
  <si>
    <t>Investiční akce obnovy železniční infrastruktury</t>
  </si>
  <si>
    <t>Jmenovité neinvestiční akce</t>
  </si>
  <si>
    <t xml:space="preserve">Vypořádání staveb </t>
  </si>
  <si>
    <t>Investiční akce s RN do 20 mil. Kč</t>
  </si>
  <si>
    <t>Optimalizace trati st.hr.SR - Mosty u Jablunkova - Bystřice nad Olší</t>
  </si>
  <si>
    <t>Rekonstrukce R110 kV a T110 kV trakční měnírny Pečky</t>
  </si>
  <si>
    <t>Optimalizace trati Bystřice nad Olší - Český Těšín</t>
  </si>
  <si>
    <t>ETCS - I. Koridor úsek Kolín - Břeclav státní hranice Rakousko/Slovensko</t>
  </si>
  <si>
    <t>Dopravní terminál Uherský Brod II.etapa-část SŽDC</t>
  </si>
  <si>
    <t>Průjezd uzlem Plzeň ve směru III. TŽK</t>
  </si>
  <si>
    <t>Rekonstrukce žst. Přerov, 1.stavba</t>
  </si>
  <si>
    <t>Rekonstrukce a zkapacitnění tratě Studénka - Mošnov</t>
  </si>
  <si>
    <t>Rekonstrukce R 110 kV TNS Nedakonice - 2.etapa</t>
  </si>
  <si>
    <t>Přejezdy v úseku Rumburk - Dolní Poustevna, pilotní projekt</t>
  </si>
  <si>
    <t>Rekonstrukce koleje č.1 v km 34,120-35,300 trati Vsetín - Horní Lideč</t>
  </si>
  <si>
    <t xml:space="preserve">Rekonstrukce žst. Frýdlant nad Ostravicí </t>
  </si>
  <si>
    <t>Rekonstrukce mostu v km 2,089 trati Děčín - Jedlová</t>
  </si>
  <si>
    <t>03/15</t>
  </si>
  <si>
    <t>Optimalizace tratě Praha Bubeneč - Praha Holešovice</t>
  </si>
  <si>
    <t>Rekonstrukce staničních kolejí a výhybek v ŽST Strakonice</t>
  </si>
  <si>
    <t>11/14</t>
  </si>
  <si>
    <t xml:space="preserve">DOZ Břeclav - Brno </t>
  </si>
  <si>
    <t>Rekonstrukce žel. svršku km 3,730 - 8,175 trati Plzeň - Žatec (Třemošná)</t>
  </si>
  <si>
    <t>05/16</t>
  </si>
  <si>
    <t xml:space="preserve">Modernizace trati Ševětín  - Veselí nad Lužnicí, 1. část, Ševětín - Horusice </t>
  </si>
  <si>
    <t>GSM-R Kolín - Havlíčkův Brod - Křižanov - Brno</t>
  </si>
  <si>
    <t>08/16</t>
  </si>
  <si>
    <t>Modernizace trati Rokycany - Plzeň</t>
  </si>
  <si>
    <t xml:space="preserve">Modernizace trati Ševětín - Veselí nad Lužnicí, 2.část,  Horusice - Veselí </t>
  </si>
  <si>
    <t>01/16</t>
  </si>
  <si>
    <t>Modernizace trati Tábor - Sudoměřice</t>
  </si>
  <si>
    <t>Optimalizace trati Bystřice n.Olší -Český Těšín, 2.část-žst.Český Těšín</t>
  </si>
  <si>
    <t>GSM-R uzel Praha (Beroun - Praha - Benešov)</t>
  </si>
  <si>
    <t xml:space="preserve">Rekonstrukce 1. a 2. nástupiště žst. Karlovy Vary </t>
  </si>
  <si>
    <t>Rekonstrukce železničního svršku Kaznějov - Plasy trati Plzeň - Žatec</t>
  </si>
  <si>
    <t>Rekonstrukce trati Aš – státní hranice SRN</t>
  </si>
  <si>
    <t>Rekonstrukce koleje č. 2 Brno-Maloměřice – Brno-Královo Pole</t>
  </si>
  <si>
    <t xml:space="preserve">Rekonstrukce kolej č. 2 Brno-Královo Pole – Kuřim </t>
  </si>
  <si>
    <t xml:space="preserve">Rekonstrukce koleje Křižany - Karlov pod Ještědem </t>
  </si>
  <si>
    <t>DOZ trati Veselí nad Moravou (mimo) - Újezdec u Luhačovic</t>
  </si>
  <si>
    <t>Rekonstrukce Rigelského tunelu trati Liberec – Černousy</t>
  </si>
  <si>
    <t>02/15</t>
  </si>
  <si>
    <t>Rekonstrukce Harrachovského tunelu trati Liberec - Harrachov</t>
  </si>
  <si>
    <t>ETCS - I. koridor úsek státní hranice Německo - Dolní Žleb - Praha - Libeň - Kolín</t>
  </si>
  <si>
    <t>10/18</t>
  </si>
  <si>
    <t>Rekonstrukce SZZ žst. Raspenava</t>
  </si>
  <si>
    <t>Optimalizace trati Cheb (mimo) - státní hranice SRN, 1. stavba</t>
  </si>
  <si>
    <t xml:space="preserve">Rekonstrukce mostu v km 38,816 trati Lovosice – Česká Lípa </t>
  </si>
  <si>
    <t>Rekonstrukce prostějovského zhlaví žst. Olomouc hl. n.</t>
  </si>
  <si>
    <t>Rekonstrukce zab. zař., EOV, osvětlení a kabelových rozvodů Hanušovice</t>
  </si>
  <si>
    <t>Rekonstrukce SZZ Vysoké Mýto</t>
  </si>
  <si>
    <t>Zvýšení traťové rychlosti v km 26,505 - 29,881 trati Beroun - Rakovník</t>
  </si>
  <si>
    <t>Rekonstrukce koleje v km 10,768 - 12,300 trati Turnov - Hradec Králové</t>
  </si>
  <si>
    <t>Zvýšení kapacity trati Nymburk - Mladá Boleslav, 1. stavba</t>
  </si>
  <si>
    <t>Rekonstrukce zastřešení haly žst. Praha hl. n.</t>
  </si>
  <si>
    <t>Instalace traťové části AVV (1. prioritní osa)</t>
  </si>
  <si>
    <t>Řídící systém diagnostiky vozidel</t>
  </si>
  <si>
    <t>Rekonstrukce nástupišť v žst. Havlíčkův Brod</t>
  </si>
  <si>
    <t>Modernizace traťového úseku Brno Maloměřice (včetně) – Brno Židenice (mimo)</t>
  </si>
  <si>
    <t>Modernizace traťového úseku Modřice (mimo) – Brno Horní Heršpice (mimo)  </t>
  </si>
  <si>
    <t>DOZ Beroun (včetně) - Cheb (mimo), 1. etapa Beroun - Rokycany (mimo)</t>
  </si>
  <si>
    <t>DOZ Horní Dvořiště st. hr. - České Budějovice - Praha Uhříněves (mimo), 1. etapa Olbramovice - Praha Uhříněves (mimo)</t>
  </si>
  <si>
    <t>Peronizace žst. Chodov</t>
  </si>
  <si>
    <t>03/16</t>
  </si>
  <si>
    <t>Výstavba zast. Velké Žernoseky obec</t>
  </si>
  <si>
    <t>Výstavba zast. Vrutice</t>
  </si>
  <si>
    <t>Peronizace a odstranění omezení rychlosti v žst. Pačejov</t>
  </si>
  <si>
    <t>Výhybna Markvartice</t>
  </si>
  <si>
    <t>Rekonstrukce 4. svazku směrových kolejí v žst. Česká Třebová</t>
  </si>
  <si>
    <t>Výstavba zastávky Havířov nemocnice</t>
  </si>
  <si>
    <t>Výstavba zastávky Ostrava - Zábřeh</t>
  </si>
  <si>
    <t>Prodloužení podchodu v žst. Pardubice hl. n.</t>
  </si>
  <si>
    <t>Rekonstrukce kolejí 213 - 219 v žst. Beroun seř. n.</t>
  </si>
  <si>
    <t>Výstavba trakční transformovny Doudlevce</t>
  </si>
  <si>
    <t>DOZ Česká Třebová (včetně odb. Zádulka) - Kolín (včetně)</t>
  </si>
  <si>
    <t>DOZ Kolín (mimo) - Kralupy n. Vlt. (mimo)</t>
  </si>
  <si>
    <t>Elektrizace trati České Velenice - České Budějovice, 2. stavba</t>
  </si>
  <si>
    <t xml:space="preserve">Malé projekty OPD na 1. prioritní ose  (železniční zastávky a nástupiště, rekonstrukce umělých železničních staveb, zvýšení kapacity železniční dopravní cesty)                                                             </t>
  </si>
  <si>
    <t xml:space="preserve">Malé projekty OPD na 3. prioritní ose (železniční zastávky a nástupiště, rekonstrukce umělých železničních staveb, zvýšení kapacity železniční dopravní cesty)            </t>
  </si>
  <si>
    <t xml:space="preserve">GSM-R III. koridor Beroun – Plzeň - Cheb </t>
  </si>
  <si>
    <t>Rekonstrukce kunčického zhlaví v žst. Ostrava - Vítkovice</t>
  </si>
  <si>
    <t>Optimalizace trati Český Těšín – Dětmarovice v km 332,200 -333,076</t>
  </si>
  <si>
    <t>EU 2014+</t>
  </si>
  <si>
    <t>05/18</t>
  </si>
  <si>
    <t>10/17</t>
  </si>
  <si>
    <t>04/18</t>
  </si>
  <si>
    <t xml:space="preserve">Optimalizace trati Černošice (včetně) – Beroun (mimo) </t>
  </si>
  <si>
    <t>Modernizace trati Sudoměřice - Votice</t>
  </si>
  <si>
    <t>08/19</t>
  </si>
  <si>
    <t>Modernizace trati Nemanice I - Ševětín</t>
  </si>
  <si>
    <t>04/20</t>
  </si>
  <si>
    <t>Modernizace trati Veselí n.L.-Tábor-II.část, úsek Veselí n.L.-Doubí u Tábora 2. etapa: Soběslav - Doubí</t>
  </si>
  <si>
    <t>Optimalizace trati Ostrava Kunčice - Frýdek Místek - Český Těšín, vč. PEÚ a optimalizace žst.Č.Těšín, 2.část</t>
  </si>
  <si>
    <t>Optimalizace trati Ostrava Kunčice - Frýdek Místek - Český Těšín, vč. PEÚ a optimalizace žst.Č.Těšín, 1.část</t>
  </si>
  <si>
    <t>02/19</t>
  </si>
  <si>
    <t>Modernizace a elektrizace trati Otrokovice - Vizovice</t>
  </si>
  <si>
    <t>Modernizace a dostavba žst. Praha Masarykovo nádraží</t>
  </si>
  <si>
    <t>Modernizace žst. Praha - Bubny</t>
  </si>
  <si>
    <t>Modernizace žst. Kladno</t>
  </si>
  <si>
    <t>02/18</t>
  </si>
  <si>
    <t>Optimalizace traťového úseku Praha Hostivař - Praha hl. n., II. část</t>
  </si>
  <si>
    <t>10/19</t>
  </si>
  <si>
    <t>Optimalizace trati Lysá nad Labem - Praha Vysočany 2. stavba</t>
  </si>
  <si>
    <t>Optimalizace traťového úseku Praha hl. n. - Praha Smíchov</t>
  </si>
  <si>
    <t>03/19</t>
  </si>
  <si>
    <t xml:space="preserve">Uzel Plzeň,  2. stavba – přestavba osobního nádraží, včetně mostů Mikulášská </t>
  </si>
  <si>
    <t>Uzel Plzeň, 3.stavba – přesmyk domažlické trati  </t>
  </si>
  <si>
    <t>09/16</t>
  </si>
  <si>
    <t>Prodloužení podchodu v žst. Praha hl. n.</t>
  </si>
  <si>
    <t>03/17</t>
  </si>
  <si>
    <t>Příprava a zabezepečení staveb III. železničního koridoru</t>
  </si>
  <si>
    <t>Příprava a zab. staveb IV. tranzitního železničního koridoru</t>
  </si>
  <si>
    <t xml:space="preserve">Ředitelství vodních cest ČR  </t>
  </si>
  <si>
    <t xml:space="preserve">Přístaviště Mělník  </t>
  </si>
  <si>
    <t xml:space="preserve">Rekreační přístav Petrov  </t>
  </si>
  <si>
    <t>Modernizace PK Brandýs n/L</t>
  </si>
  <si>
    <t>VD Velký Osek, modernizace plavební komory</t>
  </si>
  <si>
    <t>Přístaviště Malé Žernoseky</t>
  </si>
  <si>
    <t>Modernizace rejd PK Kořensko</t>
  </si>
  <si>
    <t>Modernizace rejd plavebních komor Baťova kanálu</t>
  </si>
  <si>
    <t>Lodní zdvihadlo Orlík</t>
  </si>
  <si>
    <t>Prodloužení splavnosti VC Otrokovice - Rohatec - PK Rohatec</t>
  </si>
  <si>
    <t>Stabilizace plavební dráhy v přístavu Chvaletice</t>
  </si>
  <si>
    <t>Úprava ohlaví PK Hořín</t>
  </si>
  <si>
    <t>Zvýšení ponorů na Vltavské vodní cestě</t>
  </si>
  <si>
    <t>Modernizace rejd PK Štvanice</t>
  </si>
  <si>
    <t>Plavební komora Praha - Staré Město</t>
  </si>
  <si>
    <t>ŘSD ČR</t>
  </si>
  <si>
    <t xml:space="preserve">01/14  </t>
  </si>
  <si>
    <t xml:space="preserve">12/14  </t>
  </si>
  <si>
    <t xml:space="preserve">BAL  </t>
  </si>
  <si>
    <t xml:space="preserve">a5 </t>
  </si>
  <si>
    <t xml:space="preserve">m  </t>
  </si>
  <si>
    <t xml:space="preserve">04/07  </t>
  </si>
  <si>
    <t xml:space="preserve">04/17  </t>
  </si>
  <si>
    <t xml:space="preserve">01/13  </t>
  </si>
  <si>
    <t xml:space="preserve">12/15  </t>
  </si>
  <si>
    <t>Crocodile</t>
  </si>
  <si>
    <t xml:space="preserve">03/09  </t>
  </si>
  <si>
    <t xml:space="preserve">09/14  </t>
  </si>
  <si>
    <t xml:space="preserve">OLM  </t>
  </si>
  <si>
    <t xml:space="preserve">I/35 Valašské Meziříčí - Lešná, 2. etapa </t>
  </si>
  <si>
    <t xml:space="preserve">11/09  </t>
  </si>
  <si>
    <t xml:space="preserve">11/14  </t>
  </si>
  <si>
    <t xml:space="preserve">ZLN  </t>
  </si>
  <si>
    <t xml:space="preserve">10/12  </t>
  </si>
  <si>
    <t xml:space="preserve">12/13  </t>
  </si>
  <si>
    <t xml:space="preserve">PBC  </t>
  </si>
  <si>
    <t xml:space="preserve">I/50 Nesovice křižovatka  </t>
  </si>
  <si>
    <t xml:space="preserve">07/12  </t>
  </si>
  <si>
    <t xml:space="preserve">JHM  </t>
  </si>
  <si>
    <t xml:space="preserve">07/10  </t>
  </si>
  <si>
    <t xml:space="preserve">UST  </t>
  </si>
  <si>
    <t xml:space="preserve">06/10  </t>
  </si>
  <si>
    <t xml:space="preserve">05/09  </t>
  </si>
  <si>
    <t xml:space="preserve">08/14  </t>
  </si>
  <si>
    <t xml:space="preserve">LBR  </t>
  </si>
  <si>
    <t xml:space="preserve">10/09  </t>
  </si>
  <si>
    <t xml:space="preserve">06/13  </t>
  </si>
  <si>
    <t xml:space="preserve">MRS  </t>
  </si>
  <si>
    <t xml:space="preserve">06/06  </t>
  </si>
  <si>
    <t xml:space="preserve">11/13  </t>
  </si>
  <si>
    <t xml:space="preserve">12/08  </t>
  </si>
  <si>
    <t xml:space="preserve">11/04  </t>
  </si>
  <si>
    <t xml:space="preserve">10/14  </t>
  </si>
  <si>
    <t xml:space="preserve">09/13  </t>
  </si>
  <si>
    <t xml:space="preserve">JHC  </t>
  </si>
  <si>
    <t xml:space="preserve">09/08  </t>
  </si>
  <si>
    <t xml:space="preserve">08/09  </t>
  </si>
  <si>
    <t xml:space="preserve">07/08  </t>
  </si>
  <si>
    <t xml:space="preserve">PRH  </t>
  </si>
  <si>
    <t xml:space="preserve">R1 ul. Na Radosti napojení na SOKP </t>
  </si>
  <si>
    <t xml:space="preserve">03/10  </t>
  </si>
  <si>
    <t xml:space="preserve">R6 MÚK Hostivice, pravá + levá větev  </t>
  </si>
  <si>
    <t xml:space="preserve">03/13  </t>
  </si>
  <si>
    <t xml:space="preserve">STC  </t>
  </si>
  <si>
    <t xml:space="preserve">D1 modernizace - úsek 05, EXIT 41 Šternov - EXIT 49 Psáře  </t>
  </si>
  <si>
    <t xml:space="preserve">05/13  </t>
  </si>
  <si>
    <t>D1 modernizace - úsek 09, EXIT 66 Loket - EXIT 75 Hořice</t>
  </si>
  <si>
    <t>SOKP, stavba 513 - Retenční nádrž Cholupice</t>
  </si>
  <si>
    <t>D1 modernizace - úsek 14, EXIT 104 Větrný Jeníkov - EXIT 112 Jihlava</t>
  </si>
  <si>
    <t xml:space="preserve">04/13  </t>
  </si>
  <si>
    <t xml:space="preserve">VYS  </t>
  </si>
  <si>
    <t xml:space="preserve">D1 modernizace - úsek 21, EXIT 153 Lhotka - EXIT 162 Velká Bíteš </t>
  </si>
  <si>
    <t xml:space="preserve">08/12  </t>
  </si>
  <si>
    <t>Protihluková a bezpečnostní opatření spolufinancovaná z OPD</t>
  </si>
  <si>
    <t>Příspěvky na projekty a expertní činnost - sčítání dopravy</t>
  </si>
  <si>
    <t>Návrh na změnu a tvorbu technické politiky (rezortních předpisů) v oboru pozemních komunikací a RÚ a expertízy - nové technologie, aplikace, expertízy, výstupy předpisy</t>
  </si>
  <si>
    <t xml:space="preserve">12/04  </t>
  </si>
  <si>
    <t xml:space="preserve">KHR  </t>
  </si>
  <si>
    <t xml:space="preserve">01/09  </t>
  </si>
  <si>
    <t xml:space="preserve">10/07  </t>
  </si>
  <si>
    <t xml:space="preserve">I/11 Ostrava Prodloužená Rudná  </t>
  </si>
  <si>
    <t xml:space="preserve">I/35 Valašské Meziříčí - Lešná 3. etapa  </t>
  </si>
  <si>
    <t xml:space="preserve">10/15  </t>
  </si>
  <si>
    <t xml:space="preserve">I/37 Chrudim obchvat úsek Medlešice - I/17  </t>
  </si>
  <si>
    <t xml:space="preserve">06/16  </t>
  </si>
  <si>
    <t xml:space="preserve">R4 Skalka - křiž. II/118  </t>
  </si>
  <si>
    <t>I/11 Nebory - Oldřichovice</t>
  </si>
  <si>
    <t>I/11 Oldřichovice - Bystřice</t>
  </si>
  <si>
    <t xml:space="preserve">R35 Hradec Králové (Sedlice) - Opatovice </t>
  </si>
  <si>
    <t xml:space="preserve">D3 0308C Veselí nad Lužnicí - Bošilec </t>
  </si>
  <si>
    <t xml:space="preserve">12/17  </t>
  </si>
  <si>
    <t>D5 SSÚD Rudná - modernizace</t>
  </si>
  <si>
    <t>R55 5505 Otrokovice obchvat JV</t>
  </si>
  <si>
    <t>R6 Lubenec - Bošov</t>
  </si>
  <si>
    <t>05/10</t>
  </si>
  <si>
    <t>I/68 Třanovice - Nebory</t>
  </si>
  <si>
    <t>D3 0309/I Bošilec - Ševětín</t>
  </si>
  <si>
    <t>04/19</t>
  </si>
  <si>
    <t>D3 0309/II Ševětín - Borek</t>
  </si>
  <si>
    <t>I/3 Mirošovice - Benešov, uspořádání 2+1</t>
  </si>
  <si>
    <t>D1 SSÚD Mirošovice</t>
  </si>
  <si>
    <t>D1 modernizace - úsek 25, EXIT 178 Ostrovačice – EXIT 182 Kývalka</t>
  </si>
  <si>
    <t xml:space="preserve">Příprava a zabezpečení staveb - silnice I. třídy  </t>
  </si>
  <si>
    <t xml:space="preserve">Příprava a zabezpečení staveb - dálnice  </t>
  </si>
  <si>
    <t>TSK hl. m. Prahy</t>
  </si>
  <si>
    <t xml:space="preserve">Opravy a údržba regionálních drah Jindřichův Hradec-Nová Bystřice a Jindřichův Hradec-Obrataň  </t>
  </si>
  <si>
    <t>Jindřichohradecké místní dráhy, a.s.</t>
  </si>
  <si>
    <t>Modernizace infrastruktury regionálních drah Jindřichův Hradec - Obrataň a Jindřichův Hradec - Nová Bystřice</t>
  </si>
  <si>
    <t>SART - stavby a rekonstrukce a.s.</t>
  </si>
  <si>
    <t>Dráhy regionální investice do 10 mil. Kč (Petrov n.Desnou-Kouty n.Desnou, Šumperk-Petrov-Sobotín</t>
  </si>
  <si>
    <t>Svazek obcí údolí Desné</t>
  </si>
  <si>
    <t>Elektrizace trati č.293 Šumperk - Kouty nad Desnou</t>
  </si>
  <si>
    <t xml:space="preserve">Opravy a údržba regionální dráhy Milotice nad Opavou - Vrbno pod Pradědem </t>
  </si>
  <si>
    <t>ADVANCED WORLD TRANSPORT a.s.</t>
  </si>
  <si>
    <t>Opravy a údržba regionálních drah Sokolov - Kraslice a Trutnov hl. n.  - Svoboda nad Úpou</t>
  </si>
  <si>
    <t>PDV RAILWAY a.s.</t>
  </si>
  <si>
    <t xml:space="preserve">           výdaje na projekty EU - Komunitární programy</t>
  </si>
  <si>
    <t xml:space="preserve">výhled rozpočtu 2015 </t>
  </si>
  <si>
    <t xml:space="preserve">výhled rozpočtu 2016 </t>
  </si>
  <si>
    <r>
      <t xml:space="preserve">                         dotace ze státního rozpočtu na projekty EU (úvěr EIB</t>
    </r>
    <r>
      <rPr>
        <sz val="10"/>
        <rFont val="Arial"/>
        <family val="2"/>
        <charset val="238"/>
      </rPr>
      <t>)</t>
    </r>
  </si>
  <si>
    <t>saldo příjmů a výdajů</t>
  </si>
  <si>
    <t>Nároky - Operační program doprava (2007-2013)</t>
  </si>
  <si>
    <t>Nároky - úvěr EIB</t>
  </si>
  <si>
    <t>Výdaje celkem včetně nároků</t>
  </si>
  <si>
    <t>Nároky (převod) z roku 2013 - účel. dotace ze SR na spolufinancování projektů EU</t>
  </si>
  <si>
    <t>Nároky (převod) z roku 2013 - účelová dotace ze SR na spolufinancování projektů EU</t>
  </si>
  <si>
    <t>Operační program doprava (2007-2013) - dotace ze státního rozpočtu na projekty EU</t>
  </si>
  <si>
    <t>Úvěr EIB zák. č.134/2008 Sb.</t>
  </si>
  <si>
    <t>převody výnosů z mýtného</t>
  </si>
  <si>
    <t>Celkové náklady akce obsahující finanční prostředky z rozpočtu SFDI, z fondů EU, úvěrů a finanční prostředky z jiných zdrojů (u položek globálů, údržby a oprav, běžných a provozních výdajů včetně mýta odpovídají alokaci na rok 2014)</t>
  </si>
  <si>
    <t>2014 - 2016
rozpočet/předpoklad
EU14+</t>
  </si>
  <si>
    <t xml:space="preserve">Od </t>
  </si>
  <si>
    <t xml:space="preserve">Do </t>
  </si>
  <si>
    <t>V ý b ě r (funguje když jsou viditelná oranžová pole)</t>
  </si>
  <si>
    <t xml:space="preserve">Celkem akce </t>
  </si>
  <si>
    <t>Regenerace zeleně ŘSD Střední Čechy</t>
  </si>
  <si>
    <t>Jmenovité neinvestiční akce ke spolufinancování z OPD</t>
  </si>
  <si>
    <t>Rekonstrukce zab. zař. Lovosice</t>
  </si>
  <si>
    <t>Rekonstrukce mostu v km 226,393 a km 226,575 trati Chomutov - Cheb</t>
  </si>
  <si>
    <t>Regenerace zeleně ŘSD Jihlava</t>
  </si>
  <si>
    <t>D1 modernizace - úsek 03, EXIT 29 Hvězdonice - EXIT 34 Ostředek</t>
  </si>
  <si>
    <t>Rizika</t>
  </si>
  <si>
    <t>Bez většího rizika nedočerpání.</t>
  </si>
  <si>
    <t>Akce jsou primárně připravovány pro možné čerpání OPD zdrojů, rizikem může být např. projednání na úrovni místní správy a samosprávy u dílčích položek globálu.</t>
  </si>
  <si>
    <t>Akce jsou primárně připravovány pro možné čerpání OPD zdrojů, rizikem může být např. projednání na úrovni místní správy a samosprávy u dílčích položek globálu, případně při kompletaci benefitových žádosti si může delší dobu vyžádat sestavení EH.</t>
  </si>
  <si>
    <t>Případné nedočerpání bude konečnou úsporou stavby.</t>
  </si>
  <si>
    <t>Částky by mohly být nedočerpány při konečné úspoře na stavbě.</t>
  </si>
  <si>
    <t>Nižší čerpání lze očekávat ve vazbě na průběh, resp. výsledek, zadávacího řízení.</t>
  </si>
  <si>
    <t>Akce již v realizaci. Bez většího rizika nedočerpání.</t>
  </si>
  <si>
    <t>VŘ bylo zahájeno, snížení může nastat dle vítězné nabídkové ceny.</t>
  </si>
  <si>
    <t>Čerpání je primárně závislé na schvalovacích procesech OPŽP.</t>
  </si>
  <si>
    <t>Stav přípravy: přípravná dokumentace a projekt stavby jsou schváleny. Rovněž je schválena studie proveditelnosti. Územní rozhodnutí je vydáno.
Rizika: závislost na průběhu zadávacího řízení na zhotovitele stavby.</t>
  </si>
  <si>
    <t>Přípravná dokumentace a projekt stavby jsou schváleny. Připravuje se VŘ, riziko činí jeho průběh, může dojít k úspoře po soutěži.</t>
  </si>
  <si>
    <t>Stav přípravy: přípravná dokumentace a projekt stavby jsou schváleny. Územní rozhodnutí a stavební povolení je vydáno.
Riziko: bez většího rizika, snížení může být dáno výsledkem VŘ.</t>
  </si>
  <si>
    <t>Stav přípravy: přípravná dokumentace je schválena, projekt stavby zpracován, je vydáno pravomocné územní rozhodnutí. 
Riziko: rizikem může být projednání stavebního povolení. Možné snížení po VŘ.</t>
  </si>
  <si>
    <t>Stav přípravy: přípravná dokumentace je schválena, projekt stavby zpracován, územní rozhodnutí není vyžadováno.
Riziko: souběh s výlukami stavby Běchovice - Úvaly. Možné snížení po VŘ.</t>
  </si>
  <si>
    <t>Stav přípravy: přípravná dokumentace a projekt stavby jsou schváleny. Vydán §15.
Riziko: bez většího rizika, snížení může být dáno výsledkem VŘ.</t>
  </si>
  <si>
    <t>Stav přípravy: přípravná dokumentace schválena. Akce formou D + B.
Akce bez většího rizika nedočerpání.</t>
  </si>
  <si>
    <t>Stav přípravy: přípravná dokumentace a projekt stavby jsou schváleny.
Riziko: možné snížení po VŘ.</t>
  </si>
  <si>
    <t xml:space="preserve">Stav přípravy: přípravná dokumentace je schválena. Vydán §15. Zakázka D+B. 
Riziko: možné snížení po VŘ. </t>
  </si>
  <si>
    <t xml:space="preserve">Stav přípravy: ZP bude přeschválen v CK.
Řešení EH u technolog. stavby.
Riziko: možné snížení po VŘ. </t>
  </si>
  <si>
    <t>Odvolání neúspěšného uchazeče zadávacího řízení k ÚOHS.</t>
  </si>
  <si>
    <t>Stav přípravy: přípravná dokumentace, projekt stavby a studie proveditelnosti jsou schváleny. Zadávací dokumentace předložena na MD. Stavba veřejně prospěšná. Územní rozhodnutí nabylo právní moci.
Riziko: rizikem stavby jsou soukromí vlastníci pozemků, kteří se mohou odvolat proti vyvlastnění - nemělo by však dojít k většímu odkladu zahájení realizace.</t>
  </si>
  <si>
    <t>Stav přípravy: přípravná dokumentace, projekt stavby a studie proveditelnosti jsou schváleny. Zadávací dokumentace předložena na MD. Stavba veřejně prospěšná. Územní rozhodnutí vydáno.
Riziko: rizikem můžou být průtahy při vyvlastňování pozemků.</t>
  </si>
  <si>
    <t>Stav přípravy: přípravná dokumentace podmínečně schválena. Zakázka formou D+B. 
Riziko: rizikem je náročné územní projednání (velké množství soukromých pozemků).</t>
  </si>
  <si>
    <t>ÚOHS vydal "Rozhodnutí", kterým ruší všechny úkony spojené s hodnocením nabídek všech uchazečů, vč. rozhodnutí zadavatele o výběru nejvhodnější nabídky. Zadávací řízení se tak vrací do fáze posouzení nabídek.</t>
  </si>
  <si>
    <t>Akce je v realizaci. Případné nedočerpání bude konečnou úsporou stavby.</t>
  </si>
  <si>
    <t>Probíhá zadávací řízení na zhotovitele stavby. Stavební řízení napadeno ekolog. sdružením Střítež. Po vydání stavebního povolení bude podepsána SoD. 
Riziko: možné snížení po VŘ.</t>
  </si>
  <si>
    <t>Stav přípravy: přípravná dokumentace je schválena. Územní rozhodnutí vydáno. Zadán projekt stavby. Riziko: závislost na průběhu zadávacího řízení na zhotovitele stavby, možné snížení po VŘ.</t>
  </si>
  <si>
    <t>Stav přípravy: přípravná dokumentace je schválena. Územní rozhodnutí vydáno.
Riziko: závislost na průběhu zadávacího řízení na zhotovitele stavby, možné snížení po VŘ.</t>
  </si>
  <si>
    <t>Stav přípravy: přípravná dokumentace je schválena. Územní rozhodnutí §15.
Nutno zajistit koordinaci s ČD pro realizaci výpravní budovy. Možné snížení po VŘ.</t>
  </si>
  <si>
    <t>Stav přípravy: přípravná dokumentace a projekt stavby  jsou schváleny. Probíhá územní řízení. Ve stavebním řízení se předpokládá napadení ekolog. sdružením Střítež. 
Riziko: závislost na průběhu zadávacího řízení na zhotovitele stavby, možné snížení po VŘ.</t>
  </si>
  <si>
    <t>Stav přípravy: přípravná dokumentace je schválena. Územní rozhodnutí §15. Probíhá aktualizace projektu stavby.
Riziko: závislost na průběhu zadávacího řízení na zhotovitele stavby, možné snížení po VŘ.</t>
  </si>
  <si>
    <t>Stav přípravy: přípravná dokumentace je podmínečně schválena (podmínka aktualizace studie proveditelnosti GSM-R). Zakázka formou D+B. Dílčí problémy při získávání územního rozhodnutí.</t>
  </si>
  <si>
    <t>Zahájení řízení Ministerstva kultury na zanesení ŽST jako technické památky, na základě podané žádosti pana Kadrmana.</t>
  </si>
  <si>
    <t xml:space="preserve">Stav přípravy: přípravná dokumentace a projekt stavby je schválen. Územní rozhodnutí vydáno.
Rizikem výkupy pozemků. </t>
  </si>
  <si>
    <t xml:space="preserve">Stav přípravy: přípravná dokumentace a projekt stavby je schválen.
Dodatečná petiční akce 465 občanů proti již UR umístěného nového přístupu do nádraží. Možné snížení po VŘ. </t>
  </si>
  <si>
    <t>Stav přípravy: přípravná dokumentace a studie proveditelnosti schváleny. Územní rozhodnutí vydáno.
Riziko: závislost na průběhu zadávacího řízení na zhotovitele stavby, možné snížení po VŘ.</t>
  </si>
  <si>
    <t>Stav přípravy: přípravná dokumentace je schválena. Územní rozhodnutí §15. Zadán ke zpracování projekt stavby. Bylo dojednáno řešení se SRN.
Riziko: závislost na průběhu zadávacího řízení na zhotovitele stavby, možné snížení po VŘ.</t>
  </si>
  <si>
    <t>Stav přípravy: přípravná dokumentace je schválena. Pravděpodobně dojde k vyvlastnění 2 pozemků, může vést k pozdržení HMG.
Riziko: závislost na průběhu zadávacího řízení na zhotovitele stavby, možné snížení po VŘ.</t>
  </si>
  <si>
    <t xml:space="preserve">Rizikem mohou být majetkoprávní vztahy a také souběh výlukové činnosti na rameni. Možné snížení po VŘ. </t>
  </si>
  <si>
    <t>Vliv na HMG stavby má skluz projektanta. Závislost na průběhu zadávacího řízení na zhotovitele stavby, možné snížení po VŘ.</t>
  </si>
  <si>
    <t>Akce formou D + B připravena k soutěži. Nepředpokládá se větší riziko.</t>
  </si>
  <si>
    <t>Akce formou D + B. Nepředpokládá se větší riziko.</t>
  </si>
  <si>
    <t>Riziko: závislost na průběhu zadávacího řízení na zhotovitele stavby, možné snížení po VŘ.</t>
  </si>
  <si>
    <t>Stav přípravy: přípravná dokumentace je schválena.
Riziko: závislost na průběhu zadávacího řízení na zhotovitele stavby, možné snížení po VŘ.</t>
  </si>
  <si>
    <t>Stav přípravy: přípravná dokumentace je schválena. Územní rozhodnutí vydáno. Dosud probíhají vyvlastňovací řízení s majiteli pozemků</t>
  </si>
  <si>
    <t>Stav přípravy: přípravná dokumentace je schválena. ÚR není požadováno.
Riziko: zajištění příkonu el. energie od ČEZ.</t>
  </si>
  <si>
    <t>Stav přípravy: přípravná dokumentace je schválena. Územní rozhodnutí vydáno. Jednání se SRN.
Riziko: závislost na průběhu zadávacího řízení na zhotovitele stavby, možné snížení po VŘ.</t>
  </si>
  <si>
    <t>Zpracovaná přípravná dokumentace.
Riziko: závislost na průběhu zadávacího řízení na zhotovitele stavby, možné snížení po VŘ.</t>
  </si>
  <si>
    <t>Stav přípravy: přípravná dokumentace je schválena. Územní rozhodnutí vydáno. Vazba na stavbu žst. Olomouc. 
Riziko: závislost na průběhu zadávacího řízení na zhotovitele stavby, možné snížení po VŘ.</t>
  </si>
  <si>
    <t>Bez většího rizika, snížení může být dáno výsledkem VŘ.</t>
  </si>
  <si>
    <t>Možné průtahy při vydání územního rozhodnutí - z důvodu zahájení přípravy nelze v této chvíli blíže specifikovat.</t>
  </si>
  <si>
    <t>Stavba není věřejně prospěšná. Riziko: několik výkupů pozemků.</t>
  </si>
  <si>
    <t>Závislost na průběhu zadávacího řízení na zhotovitele stavby, možné snížení po VŘ.</t>
  </si>
  <si>
    <t xml:space="preserve">Možné snížení po VŘ. </t>
  </si>
  <si>
    <t xml:space="preserve">Stav přípravy: probíhá zpracování přípravné dokumentace. Závislost na průběhu zadávacího řízení na zhotovitele stavby, možné snížení po VŘ. </t>
  </si>
  <si>
    <t>Stav přípravy: probíhá zpracování přípravné dokumentace. Vazba na CDP. Možné snížení po VŘ.</t>
  </si>
  <si>
    <t>Možné průtahy při vydání územního rozhodnutí - z důvodu zahájení přípravy nelze v této chvíli blíže specifikovat</t>
  </si>
  <si>
    <t>Obstrukce obce s výstavbou zast.</t>
  </si>
  <si>
    <t>Zatím bez známého rizika.</t>
  </si>
  <si>
    <t>Akce připravována formou D+B. Riziko není známo.</t>
  </si>
  <si>
    <t>Akce připravována formou D+B. Nutná koordinace se stavbou EMC. Územní řízení se nepředpokládá.</t>
  </si>
  <si>
    <t>Stav přípravy: přípravná dokumentace je schválena. Závislost na průběhu zadávacího řízení na zhotovitele stavby, možné snížení po VŘ.</t>
  </si>
  <si>
    <t>Rizikem může být souběh výluk (koordinace více staveb).</t>
  </si>
  <si>
    <t>Návaznost na opravné práce v rámci akce "Zvýšení traťové rychlosti na rameni Ústí n.L. - Cheb". ÚR se nepředpokládá.</t>
  </si>
  <si>
    <t>Stav přípravy: přípravná dokumentace a studie proveditelnosti schváleny, projekt stavby zadán. Územní rozhodnutí napadeno ekolog. sdružením Střítež, obdobné obstrukce budou i ve stavebním řízení. Možné snížení po VŘ.</t>
  </si>
  <si>
    <t>Stav přípravy: přípravná dokumentace schválena.
Riziko: podmínky souhlasu Obce Rousměrov s věcným břemenem (chtějí na oplátku opravit most, bude vyřešeno se starostou obce, jednání probíhají).</t>
  </si>
  <si>
    <t>Stavba připravována formou D+B. Návaznost na stavbu "Rokycany - Plzeň".</t>
  </si>
  <si>
    <t>Ze stran HMP není dosud zrušena stavební uzávěra, vazba na uzavření územního projednání SÚ. Možné snížení po VŘ.</t>
  </si>
  <si>
    <t>Zpracovává se přípravná dokumentace. Možné snížení po VŘ.</t>
  </si>
  <si>
    <t>Rizikem je ekonomické hodnocení stavby a výluková činnost ve vazbě na hlavní stavbu "Český Těšín - Dětmarovice". Možné snížení po VŘ.</t>
  </si>
  <si>
    <t>Odvolání proti vydanému územnímu řízení z hlediska nesouhlasu s umístěním protihlukových stěn - občané Velké Chuchle</t>
  </si>
  <si>
    <t>Napadené územní řízení, obstrukce obce Tetčice, ekologického sdružení, obdobné problémy se očekávají i u stavebního povolení</t>
  </si>
  <si>
    <t>Problematický účastník ÚŘ - provozovatel vlečky.</t>
  </si>
  <si>
    <t>Nevydání územního rozhodnutí z hlediska nemožnosti splnit požadavky dotčených obcí Černošice, Dobřichovice, Všenory, Karlštejn (náhrady přejezdů a objízdné komunikace, protihluková opatření), průtahy při schválení EIA.</t>
  </si>
  <si>
    <t>Stav přípravy: přípravné dokumentace schválena, probíhá zpracování projektu stavby, územní rozhodnutí nabylo právní moci. Rizikem jsou výkupy pozemků.</t>
  </si>
  <si>
    <t>Stav přípravy: zpracovává se přípravná dokumentace, probíhá územní řízení. Rizikem jsou výkupy pozemků.</t>
  </si>
  <si>
    <t>Stav přípravy: přípravná dokumentace schválena, předpokládá se její aktualizace společně s projektem stavby. Územní rozhodnutí vydáno (pro přeložku bude požádáno o změnu). Rizikem jsou výkupy pozemků.</t>
  </si>
  <si>
    <t>Očekávají se velké obstrukce ze strany ekolog.sdružení Střítež.</t>
  </si>
  <si>
    <t>ÚR napadeno ekolog. sdružením Střítež, obdobné obstrukce budou i ve stavebním povolení .</t>
  </si>
  <si>
    <t>Projednání SP.</t>
  </si>
  <si>
    <t>Výkupy pozemků.</t>
  </si>
  <si>
    <t>Řešení mostu přes Vltavu.</t>
  </si>
  <si>
    <t>Možné průtahy při výkupu pozemků a nemovitostí v lokalitě Domažlická</t>
  </si>
  <si>
    <t>Projednání s územní částí Prahy.</t>
  </si>
  <si>
    <t>V roce 2013 nutno zahájit zadávací řízení, aby realizace proběhla do roku 2015.</t>
  </si>
  <si>
    <t>Dodatek na opětovné zahájení realizace uzavřen v 06/2013. Stavba navržena do OPD, finanční objem roku 2013 bude refundován ex post platbou.</t>
  </si>
  <si>
    <t>Probíhá zadávací řízení, v 05/2013 byly podány nabídky, hodnocení zatím neukončeno. Předpoklad čerpání zpracován na základě průměrné nabídkové ceny všech uchazečů.</t>
  </si>
  <si>
    <t>Fázovaná stavba. Probíhá zadávací řízení, podán podnět na ÚOHS. Druhé kolo užšího řízení nezahájeno.</t>
  </si>
  <si>
    <t>Zařazeno do OPD na základě jednání s MD a SFDI 28.5.2013.</t>
  </si>
  <si>
    <t>Akce zařazena do OPD po dohodě s MD a SFDI na jednání 28.5.2013. Spolufinancování akce z OPD může být zpochybněno ze strany EK s ohledem předchozí jednání ve vazbě na další trasování R55 směrem na Hodonín.</t>
  </si>
  <si>
    <t>Akce zařazena do OPD po dohodě na jednání s MD a SFDI 28.5.2013.</t>
  </si>
  <si>
    <t>Zařazeno do OPD na základě jednání s MD a SFDI 28.5.2013 a závěru Centrální komise MD.</t>
  </si>
  <si>
    <t xml:space="preserve">Zadávací dokumentace je od 31. 5. 2013 předložena na MD, čeká se na její schválení. </t>
  </si>
  <si>
    <t>Stav přípravy: přípravná dokumentace je schválena. Po vydání ÚR se komplikace nečekají, může dojít k úspoře v rámci VŘ.</t>
  </si>
  <si>
    <t>2014
rozpočet
SFDI</t>
  </si>
  <si>
    <t>2014
rozpočet
spolufin.</t>
  </si>
  <si>
    <t>2015
předpoklad
SFDI</t>
  </si>
  <si>
    <t>2015
předpoklad
spolufin.</t>
  </si>
  <si>
    <t>2016
předpoklad
SFDI</t>
  </si>
  <si>
    <t>2014
rozpočet
OPD</t>
  </si>
  <si>
    <t>2015
předpoklad
OPD</t>
  </si>
  <si>
    <t>2014
rozpočet
EU14+</t>
  </si>
  <si>
    <t>2015
předpoklad
EU14+</t>
  </si>
  <si>
    <t>2016
předpoklad
EU14+</t>
  </si>
  <si>
    <t>2014
rozpočet
spolufin. EU14+</t>
  </si>
  <si>
    <t>2015
předpoklad
spolufin. EU14+</t>
  </si>
  <si>
    <t>2016
předpoklad
spolufin. EU14+</t>
  </si>
  <si>
    <t>2014
rozpočet
OF EU</t>
  </si>
  <si>
    <t>Plánovaný termín zahájení zadávacího řízení</t>
  </si>
  <si>
    <t>Plánovaný termín podpisu smlouvy</t>
  </si>
  <si>
    <t>proběhlo</t>
  </si>
  <si>
    <t>zahájeno</t>
  </si>
  <si>
    <t>průběžně</t>
  </si>
  <si>
    <t>Popis rizik akcí dle investorů</t>
  </si>
  <si>
    <t>Příloha č. 5</t>
  </si>
  <si>
    <t>Příloha č. 6</t>
  </si>
  <si>
    <t>Komunitární programy a OPŽP - dotace ze státního rozpočtu na projekty EU</t>
  </si>
  <si>
    <t xml:space="preserve">                         dotace ze státního rozpočtu na projekty EU (OPD, KP a OPŽP) </t>
  </si>
  <si>
    <t xml:space="preserve">           výdaje na projekty EU - OPŽP</t>
  </si>
  <si>
    <t>Národní zdroje</t>
  </si>
  <si>
    <t>EU zdroje</t>
  </si>
  <si>
    <t>CELKEM</t>
  </si>
  <si>
    <t>REKAPITULACE VČETNĚ NÁROKŮ</t>
  </si>
  <si>
    <t>Zdroj / Rok</t>
  </si>
  <si>
    <t>Stav přípravy: zpracována dokumentace pro územní řízení, probíhá inženýrská činnost pro zajištění územního rozhodnutí
Rizika: díky prodloužení prvotní fáze přípravy dochází k prodloužení termínu realizace do roku 2014. V průběhu správních řízení může dojít k dalšímu prodloužení, ale pravděpodobnost není vysoká.</t>
  </si>
  <si>
    <t xml:space="preserve">Stav přípravy: stavba kompletně připravena, včetně všech správních řízení 
Rizika: závislost na průběhu zadávacího řízení na zhotovitele stavby, jiná rizika průběhu realizace jsou nízká. </t>
  </si>
  <si>
    <t>Akce se skládá ze série drobných investičních akcí, přičemž portfolio projektů je k dispozici včetně záložních projektů. Tudíž riziko nevyčerpání je nízké.</t>
  </si>
  <si>
    <t xml:space="preserve">Stav přípravy:stanoven rozsah zadání jednotlivých činností, práce nezahájeny
Rizika: závislost na průběhu EIA, územního a stavebního řízení, výkupy pozemků nejsou třeba. Jiná rizika jsou nízká a stavba je relativně jednoduchá. </t>
  </si>
  <si>
    <t xml:space="preserve">Stav přípravy: zpracován koncept dokumentace pro územní rozhodnutí, práce pozastaveny z důvodu nezbytného zabezpečení EIA, stanoven rozsah zadání jednotlivých činností, práce nezahájeny
Rizika: závislost na průběhu EIA, územního a stavebního řízení, výkupy pozemků jsou od veřejných organizací. Jiná rizika nejsou vysoká. </t>
  </si>
  <si>
    <t xml:space="preserve">Stav přípravy: stabilizována základní dispozice, práce nezahájeny
Rizika: závislost na průběhu EIA, územního a stavebního řízení, výkupy pozemků jsou od minimálního počtu vlastníků. Jiná rizika jsou nízká a stavba je relativně jednoduchá. </t>
  </si>
  <si>
    <t xml:space="preserve">Stav přípravy: vydáno územní rozhodnutí, stanoven rozsah zadání dokumentace pro stavební povolení
Rizika: závislost na průběhu stavebního řízení, výkupy pozemků nulové. Jiná rizika jsou nízká a stavba je relativně jednoduchá. </t>
  </si>
  <si>
    <t xml:space="preserve">Stav přípravy: zpracována koncepce akce, stanoven rozsah zadání jednotlivých činností, práce nezahájeny
Rizika: závislost na průběhu územního a stavebního řízení, výkupy pozemků nejsou třeba. Stavba je z hlediska přípravy relativně bezproblémová, jiná rizika jsou nízká a stavba je jednoduchá. </t>
  </si>
  <si>
    <t>Projekt je charakteru přípravných prací v podobě zpracování studie proveditelnosti. Riziko je pouze v průběhu zadávacího řízení (rizika prodloužení procesu).</t>
  </si>
  <si>
    <t>Stavba v průběhu realizace, zcela podle harmonogramu, rizika prodloužení realizace jsou minimální.</t>
  </si>
  <si>
    <t>Stavba v průběhu realizace, v případě zabezpečení plynulého financování v roce 2013 jsou rizika prodloužení realizace minimální.</t>
  </si>
  <si>
    <t>Stav přípravy: stavba kompletně připravena, včetně všech správních řízení 
Rizika: závislost na průběhu zadávacího řízení na zhotovitele stavby, díky charakteru stavby jako sanace objektu v havarijním stavu velmi náročné stavební práce a zakládání.</t>
  </si>
  <si>
    <t>Stav přípravy: zpracována dokumentace ke stavebnímu povolení, probíhá stavební řízení  
Rizika: závislost na průběhu stavebního řízení a na průběhu zadávacího řízení na zhotovitele stavby, díky charakteru stavby jako sanace objektu v havarijním stavu velmi náročné stavební práce.</t>
  </si>
  <si>
    <t xml:space="preserve">Stav přípravy: zpracována dokumentace pro územní řízení, EIA, probíhá inženýrská činnost pro zajištění územního rozhodnutí, stanoven rozsah zadání jednotlivých doplňkových prací
Rizika: závislost na průběhu územního a stavebního řízení, výkupy pozemků jsou minimální a smluvně zabezpečeny. Jiná rizika nejsou vysoká. </t>
  </si>
  <si>
    <t xml:space="preserve">Stav přípravy: záměr posouzen v procesu EIA, vydáno územní rozhodnutí na čekací stání a zpevněnou plochu (ostatní pobjekty podléhají pouze stavebnímu řízení), předložena změna investičního záměru
Rizika: závislost na průběhu stavebního řízení, komplikovanost projektového řešení, výkupy pozemků nulové. Jiná rizika nejsou extrémně vysoká, nicméně se jedná o stavebně i technologicky obtížný projekt díky úpravě stávajícího objektu a unikátní technologii. </t>
  </si>
  <si>
    <t xml:space="preserve">Stav přípravy: zpracována dokumentace pro územní řízení, zajištěna EIA, probíhá inženýrská činnost pro zajištění územního rozhodnutí, stanoven rozsah zadání jednotlivých doplňkových prací, zařazeno na projednání do komise pro hraniční vody
Rizika: závislost na průběhu územního a stavebního řízení, obtíže přípravy díky poloze na státní hranici, pro výkupy pozemků jsou částečně zabezpečeny smlouvy. Jiná rizika nejsou vysoká. </t>
  </si>
  <si>
    <t xml:space="preserve">Stav přípravy:zajištěno ÚR pro všechny stavby a provedeny výkupy všech pozemků, EIA není třeba, probíhá tendr na projekci DSP a DPS
Rizika: závislost na průběhu stavebního řízení, výkupy pozemků jsou kompletně provedeny. Jiná rizika nejsou vysoká. </t>
  </si>
  <si>
    <t xml:space="preserve">Stav přípravy: stanoven rozsah zadání jednotlivých činností, nutno přepracovat původní DUR a EIA, práce nezahájeny
Rizika: závislost na průběhu EIA, územního a stavebního řízení, výkupy pozemků jsou minimální. Jiná rizika nejsou vysoká. </t>
  </si>
  <si>
    <t xml:space="preserve">Stav přípravy: stanoven rozsah zadání jednotlivých činností, nutno aktualizovat původní DUR a EIA, práce nezahájeny
Rizika: závislost na průběhu EIA, územního a stavebního řízení, výkupy pozemků jsou od omezeného počtu vlastníků. Jiná rizika nejsou vysoká a stavba je relativně jednoduchá. </t>
  </si>
  <si>
    <t xml:space="preserve">Stav přípravy: probíhá zpracování podkladových studií a biologických průzkumů nezbytných pro doplnění dokumentace EIA a jejího opětovného předložení na MŽP, probíhá zabezpečení pozemků Státního pozemkového úřadu, Státní plavební správy, SŽDC a ČD.
Rizika: závislost na průběhu EIA, územního a stavebního řízení, výkupy pozemků jsou v převážném rozsahu smluvně zajištěny. Jedná se o složitou stavbu s náročným zakládáním. </t>
  </si>
  <si>
    <t xml:space="preserve">Stav přípravy: platná EIA, probíhá řízení o odvolání k ÚR, dopracování zbývajících podkladů pro stavební řízení. Výkupy pozemků dokončeny, zabezpečena klíčová stanoviska pro stavební řízení a všechny výjimky z ochrany chráněných druhů, uzavřena smlouva na zhotovitele stavby
Rizika: závislost na průběhu stavebního řízení, reálné dokončení je 12/13, výkupy pozemků jsou téměř kompletně provedeny. Jiná rizika nejsou vysoká. </t>
  </si>
  <si>
    <t xml:space="preserve">Stav přípravy: pravomocné územní rozhodnutí, zahájeny práce na dokumentaci pro stavební povolení
Rizika: závislost na průběhu stavebního řízení, výkupy pozemků jsou od malého počtu vlastníků. Jiná rizika nejsou vysoká. </t>
  </si>
  <si>
    <t xml:space="preserve">Stav přípravy: stanoven rozsah zadání jednotlivých činností, práce nezahájeny
Rizika: závislost na průběhu EIA, územního a stavebního řízení, výkupy pozemků jsou nulové. Jiná rizika nejsou vysoká. </t>
  </si>
  <si>
    <t xml:space="preserve">Stav přípravy: stanoven rozsah zadání jednotlivých činností, získáno souhlasné stanovisko památkové péče k úpravě plavební komory, další práce nezahájeny
Rizika: závislost na průběhu stavebního řízení, díky souhlasu památkové péče rizika výrazně snížena, výkupy pozemků nulové. Jiná rizika nejsou vysoká, nicméně se jedná o stavebně relativně obtížný projekt díky úpravě stávajícího objektu. </t>
  </si>
  <si>
    <t xml:space="preserve">Stav přípravy: stanoven rozsah zadání jednotlivých činností, práce nezahájeny
Rizika: závislost na průběhu oznámení EIA, stavebního řízení, výkupy pozemků nulové. Jiná rizika jsou nízká a stavba je relativně velmi jednoduchá. </t>
  </si>
  <si>
    <t xml:space="preserve">Stav přípravy: probíhá zpracování dokumentace pro územní rozhodnutí
Rizika: závislost na průběhu územního a stavebního řízení, výkupy pozemků nejsou třeba. Jiná rizika nejsou vysoká. </t>
  </si>
  <si>
    <t xml:space="preserve">Stav přípravy: zpracována architektonická studie záměru, probíhá zpracování oznámení EIA a marketingové studie provozu vodní cesty v Praze
Rizika: závislost na průběhu EIA, územního a stavebního řízení, díky souhlasu města a památkové péče rizika výrazně snížena, výkupy pozemků nulové. Jiná rizika nejsou vysoká, nicméně se jedná o stavebně relativně obtížný projekt díky návaznosti na  stávající objekty. </t>
  </si>
  <si>
    <t>Indikativní varianta rozpočtu a SDV s plným dočerpáním OPD</t>
  </si>
  <si>
    <t>Uzavření majetkoprávní dohody (p.Štrosová) na pozemek dotčený stavbou. Zahájení realizace ve vazbě na uzavření dohody se zhotovitelem stavby ve věci valorizace stavebních prací a termínu realizace. (Problematika je aktuálně zajišťovaná MD ČR). Ostatní rizika se v současné době nejeví jako zásadní, ohrožující dokončení stavby.</t>
  </si>
  <si>
    <t>Probíhá soudní přezkum správních rozhodnutí pro povolení realizace stavby. Stavba byla významně dotčena sesuvem půdy, který vznikl v bezprostředním okolí stavby. Časový harmonogram dokončení stavby souvisí s řešením sesuvu. Ostatní rizika se v současné době nejeví jako zásadní, ohrožující dokončení stavby a aktuální časový harmonogram.</t>
  </si>
  <si>
    <t>(Stavba je realizována a v provozu)</t>
  </si>
  <si>
    <t>Stavbu lze zprovoznit pouze ve vazbě na dokončení zbývajících úseků stavby D8, 0805. Ostatní rizika se v současné době nejeví jako zásadní, ohrožující dokončení stavby a aktuální časový harmonogram.</t>
  </si>
  <si>
    <t>Probíhá soudní přezkum správních rozhodnutí pro povolení realizace stavby. Stavbu lze zprovoznit pouze ve vazbě na dokončení zbývajících úseků stavby D8, 0805. Ostatní rizika se v současné době nejeví jako zásadní, ohrožující dokončení stavby a aktuální časový harmonogram.</t>
  </si>
  <si>
    <t>Původně pozastavená stavba; zařazení do OPD 2 je v souladu s Dopravními sektorovými strategiemi 2.fáze.
Zatím není předpoklad nedočerpání.</t>
  </si>
  <si>
    <t>Akce v realizaci. Není dořešeno vlastnictví pozemků (vyvlastnění), což by mohlo způsobit zrušení stavebního povolení a tím by mohlo dojít k pozastavení stavby.</t>
  </si>
  <si>
    <t>Fázovaná stavba OPD. Objem prostředků čerpaných do roku 2015 závisí na termínu zahájení a průběhu zadávacího řízení. S ohledem na stav zadávacího řízení lze práce zahájit až v roce 2014</t>
  </si>
  <si>
    <t>Pozastavená stavba;probíhá jednání mezi MD a zhotovitelem o zahájení realizace v roce 2013; zařazení do OPD 2 je v souladu s Dopravními sektorovými strategiemi 2.fáze.</t>
  </si>
  <si>
    <t>Akce pozastavena v 2010 z důvodu nedostatku finančních prostředků. Zařazení stavby do OPD závisí na projednání a schválení výsledků technicko-ekonomické studie R6 zpracované v 06/2013. Jednání se zhotovitelem o podmínkách dalšího pokračovaní stavby 3. etapy jsou vedeny ze strany MD.</t>
  </si>
  <si>
    <t>Fázovaná stavba OPD. Objem prostředků čerpaných do roku 2015 závisí na průběhu přípravy stavby. Objemy plánované na rok 2014 jsou minimální.</t>
  </si>
  <si>
    <t>Fázovaná stavba OPD. Objem prostředků čerpaných do roku 2015 závisí na průběhu přípravy stavby. Objemy stavebních prací nejsou na rok 2014 plánovány.</t>
  </si>
  <si>
    <t xml:space="preserve">Dopracování zadávací dokumentace stavby ve vazbě na zpochybnění úplnosti průzkumu trasy. Možné riziko ve správních řízeních pro povolení stavby z důvodu možného napadení účastníky řízení. Ve vazbě na zkušenosti z I. etapy - možné prodloužení délky výběrových řízení z důvodu množství dotazů uchazečů výběrového řízení.   </t>
  </si>
  <si>
    <t xml:space="preserve">10/13  </t>
  </si>
  <si>
    <t>I/34 Božejov - Ondřejov - Pelhřimov</t>
  </si>
  <si>
    <t>I/26 Staňkov přeložka</t>
  </si>
  <si>
    <t>I/11 Opava severní obchvat východní část</t>
  </si>
  <si>
    <t xml:space="preserve">I/37 Pardubice - Trojice  </t>
  </si>
  <si>
    <t>I/14 Kunratice - Jablonec n.N.</t>
  </si>
  <si>
    <t>I/53 Lechovice, obchvat</t>
  </si>
  <si>
    <t>a3</t>
  </si>
  <si>
    <t>I/44 Červenohorské sedlo - jih</t>
  </si>
  <si>
    <t>I/38 Znojmo obchvat II</t>
  </si>
  <si>
    <t>I/49 Vizovice - Lhotsko</t>
  </si>
  <si>
    <t xml:space="preserve">R49 4901 Hulín - Fryšták  </t>
  </si>
  <si>
    <t>I/27 Velemyšleves - obchvat a přemostění Chomutovky</t>
  </si>
  <si>
    <t>I/9 obchvat Dubá</t>
  </si>
  <si>
    <t>I/62 Děčín – Vilsnice</t>
  </si>
  <si>
    <t>10/16</t>
  </si>
  <si>
    <t>Středočeský a Moravskoslezský kraj</t>
  </si>
  <si>
    <t>Letiště Leoše Janáčka Ostrava, kolejové napojení</t>
  </si>
  <si>
    <t>2014
rozpočet
spolufin. ÚD EU14+</t>
  </si>
  <si>
    <t>2014 - 2016
rozpočet/předpoklad
spolufinancování EU14+ (ÚD)</t>
  </si>
  <si>
    <t>Národní prostředky, které slouží ke spolufinancování prostředků EU14+ a účelová dotace na rok 2014</t>
  </si>
  <si>
    <t>Spolufinancování projektů EU - dotace ze státního rozpočtu na projekty EU (2007-2013)</t>
  </si>
  <si>
    <t>Spolufinancování projektů EU - dotace ze státního rozpočtu na projekty EU (2014-2020)</t>
  </si>
  <si>
    <t xml:space="preserve">                         dotace ze státního rozpočtu na projekty EU (spolufinancování projektů EU (2007-2013))</t>
  </si>
  <si>
    <t xml:space="preserve">                         dotace ze státního rozpočtu na projekty EU (spolufinancování projektů EU (2014-2020))</t>
  </si>
  <si>
    <t xml:space="preserve">           spolufinancování projektů EU (2007-2013)</t>
  </si>
  <si>
    <t xml:space="preserve">           spolufinancování projektů EU (2014-2020)</t>
  </si>
  <si>
    <t xml:space="preserve">Středočeský </t>
  </si>
  <si>
    <t>10/09</t>
  </si>
  <si>
    <t xml:space="preserve">05/09 </t>
  </si>
  <si>
    <t>11/17</t>
  </si>
  <si>
    <t>11/16</t>
  </si>
  <si>
    <t>D1 modernizace - úsek 18, EXIT 134 Měřín – EXIT 141 V. Meziříčí západ</t>
  </si>
  <si>
    <t>08/17</t>
  </si>
  <si>
    <t>08/07</t>
  </si>
  <si>
    <t>Rekonstrukce trati Klatovy - Železná Ruda</t>
  </si>
  <si>
    <t>Stav přípravy: přípravná dokumentace je schválena. Vzhledem k tomu, že se jedná převážně o technologickou stavbu je předpoklad zadání formou D+B. Územní rozhodnutí vydáno.
Riziko: závislost na průběhu zadávacího řízení na zhotovitele stavby, možné snížení po VŘ.</t>
  </si>
  <si>
    <t>Pozastavená stavba. Na stavbu jsou získána všechna potřebná vyjádření a chybí pouze majetkoprávní vypořádání s firmou Constellium Děčín. Vzhledem ke stávajícími postupu jednání s firmou Constellium bude oproti původním předpokladům pravděpodobně nutno pozemky vyvlastnit. Termín pro podání žádosti o SP na hlavní trasu se proto odsouvá až na 02/2014, tj. po předpokládaném dokončení vyvlastňovacího řízení. Vydání SP se předpokládá v 05/2014, nabytí právní moci v 06/2014.</t>
  </si>
  <si>
    <t>Nejsou vydána všechna SP. Dodatkem č. 2 ke smlouvě bylo sjednáno, že v případě nezískání pravomocného stavebního povolení bude ukončen smluvní vztah k 31.12.2013 bez nároků smluvních stran.</t>
  </si>
  <si>
    <t>Stavba je v realizaci. Problémy v majetkoprávní přípravě vzniklé novelizací zákona o oceňování nemovitostí a vyvlastňování a zákona o urychlení výstavby dopravní infrastruktury, kterými se upravila pravidla pro oceňování vykupovaných nemovitostí. Chybějící dílčí SP.</t>
  </si>
  <si>
    <t xml:space="preserve">Na akci nebylo doposud vydáno platné SP na hlavní trasu, naopak část již vydaných SP platnosti pozbyla. Výjimka z ochrany zvlášť chráněných druhů živočichů byla zrušena.V současné době byla Krajským úřadem znovu vydána a po odvolání ekologických organizací se čeká na její potvrzení ze strany MŽP. </t>
  </si>
  <si>
    <t>Akce připravena, nutná aktualizace PDPS. Zahájení realizace v 2014 závisí na průběhu zadávacího řízení.</t>
  </si>
  <si>
    <t>Akce připravena, PDPS aktualizuvána. Zahájení realizace v 2014 závisí na průběhu zadávacího řízení.</t>
  </si>
  <si>
    <t>Probíhá majetkoprávní příprava, vykoupeno 95% pozemků, postupně dochází k vydávání stavebních povolení, probíhají vyvlastňovací řízení.  Zahájení realizace v 2014 závisí na průběhu zadávacího řízení.</t>
  </si>
  <si>
    <t>Aktualizuje se PDPS. Akce připravena k realizaci. Zahájení realizace v 2014 závisí na průběhu zadávacího řízení.</t>
  </si>
  <si>
    <t>Je podaná žádost o SP, předpoklad získání SP do konce roku 2013. Zahájení realizace v 2014 závisí na průběhu zadávacího řízení.</t>
  </si>
  <si>
    <t>Zpracovává se PDPS. Akce připravena k realizaci. Zahájení realizace v 2014 závisí na průběhu zadávacího řízení.</t>
  </si>
  <si>
    <t>Probíhá aktualizace PDPS. SP na hlavní trasu je vydáno, chybí na SP na některé přeložky. Zahájení realizace v 2014 závisí na průběhu zadávacího řízení.</t>
  </si>
  <si>
    <t>Není zpracována PDPS, není vydáno SP. Zahájení realizace v 2014 závisí také na průběhu zadávacího řízení.</t>
  </si>
  <si>
    <t>Připravuje se zahájení výběrového řízení na zpracovatele PDPS. Chybí SP na hlavní trasu, předpoklad získání do konce roku 2013. Zahájení realizace v 2014 závisí na průběhu zadávacího řízení.</t>
  </si>
  <si>
    <t>Pozastavená stavba. Tak jako u jiných pozastavených staveb je předpoklad jednání mezi MD a zhotovitelem o podmínkách zahájení realizace v roce 2013-14.</t>
  </si>
  <si>
    <t>Pozastavená stavba. Tak jako u jiných pozastavených staveb je předpoklad jednání mezi MD a zhotovitelem o podmínkách zahájení realizace v roce 2013-14. Chybí některá dílčí SP.</t>
  </si>
  <si>
    <t>DOZ Jaroměř (mimo) - Stará Paka (mimo)</t>
  </si>
</sst>
</file>

<file path=xl/styles.xml><?xml version="1.0" encoding="utf-8"?>
<styleSheet xmlns="http://schemas.openxmlformats.org/spreadsheetml/2006/main">
  <numFmts count="2">
    <numFmt numFmtId="164" formatCode="[$-F800]dddd\,\ mmmm\ dd\,\ yyyy"/>
    <numFmt numFmtId="165" formatCode="mm\/yy"/>
  </numFmts>
  <fonts count="54">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indexed="8"/>
      <name val="Arial"/>
      <family val="2"/>
      <charset val="238"/>
    </font>
    <font>
      <sz val="10"/>
      <name val="Arial"/>
      <family val="2"/>
      <charset val="238"/>
    </font>
    <font>
      <sz val="11"/>
      <color indexed="17"/>
      <name val="Calibri"/>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8"/>
      <name val="Arial"/>
      <family val="2"/>
      <charset val="238"/>
    </font>
    <font>
      <b/>
      <sz val="10"/>
      <name val="Arial"/>
      <family val="2"/>
      <charset val="238"/>
    </font>
    <font>
      <b/>
      <sz val="12"/>
      <color indexed="10"/>
      <name val="Arial"/>
      <family val="2"/>
      <charset val="238"/>
    </font>
    <font>
      <b/>
      <sz val="14"/>
      <name val="Arial"/>
      <family val="2"/>
      <charset val="238"/>
    </font>
    <font>
      <b/>
      <sz val="12"/>
      <name val="Arial"/>
      <family val="2"/>
      <charset val="238"/>
    </font>
    <font>
      <sz val="10"/>
      <name val="Arial CE"/>
    </font>
    <font>
      <b/>
      <sz val="10"/>
      <color indexed="8"/>
      <name val="Arial"/>
      <family val="2"/>
      <charset val="238"/>
    </font>
    <font>
      <b/>
      <sz val="14"/>
      <color indexed="10"/>
      <name val="Arial"/>
      <family val="2"/>
      <charset val="238"/>
    </font>
    <font>
      <sz val="10"/>
      <color indexed="9"/>
      <name val="Arial"/>
      <family val="2"/>
      <charset val="238"/>
    </font>
    <font>
      <sz val="12"/>
      <name val="Arial"/>
      <family val="2"/>
      <charset val="238"/>
    </font>
    <font>
      <b/>
      <sz val="10"/>
      <name val="Arial CE"/>
      <charset val="238"/>
    </font>
    <font>
      <b/>
      <sz val="10"/>
      <name val="Arial CE"/>
      <family val="2"/>
      <charset val="238"/>
    </font>
    <font>
      <b/>
      <sz val="12"/>
      <color indexed="12"/>
      <name val="Times New Roman CE"/>
      <family val="1"/>
      <charset val="238"/>
    </font>
    <font>
      <b/>
      <sz val="10"/>
      <color indexed="10"/>
      <name val="Arial CE"/>
      <family val="2"/>
      <charset val="238"/>
    </font>
    <font>
      <b/>
      <sz val="10"/>
      <color indexed="12"/>
      <name val="Arial CE"/>
      <charset val="238"/>
    </font>
    <font>
      <b/>
      <sz val="10"/>
      <color indexed="10"/>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0"/>
      <color theme="0"/>
      <name val="Arial"/>
      <family val="2"/>
      <charset val="238"/>
    </font>
    <font>
      <b/>
      <sz val="12"/>
      <color theme="1"/>
      <name val="Arial"/>
      <family val="2"/>
      <charset val="238"/>
    </font>
    <font>
      <sz val="12"/>
      <color theme="1"/>
      <name val="Arial"/>
      <family val="2"/>
      <charset val="238"/>
    </font>
    <font>
      <sz val="10"/>
      <color indexed="8"/>
      <name val="Arial CE"/>
      <charset val="238"/>
    </font>
    <font>
      <b/>
      <sz val="16"/>
      <name val="Arial"/>
      <family val="2"/>
      <charset val="238"/>
    </font>
    <font>
      <sz val="10"/>
      <color rgb="FFFF0000"/>
      <name val="Arial"/>
      <family val="2"/>
      <charset val="238"/>
    </font>
    <font>
      <u/>
      <sz val="10"/>
      <name val="Arial CE"/>
      <charset val="238"/>
    </font>
    <font>
      <b/>
      <sz val="11"/>
      <color theme="1"/>
      <name val="Arial"/>
      <family val="2"/>
      <charset val="238"/>
    </font>
    <font>
      <strike/>
      <sz val="8"/>
      <color indexed="17"/>
      <name val="Cambria"/>
      <family val="1"/>
      <charset val="238"/>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3"/>
        <bgColor indexed="64"/>
      </patternFill>
    </fill>
    <fill>
      <patternFill patternType="solid">
        <fgColor indexed="44"/>
        <bgColor indexed="64"/>
      </patternFill>
    </fill>
    <fill>
      <patternFill patternType="solid">
        <fgColor indexed="5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
      <patternFill patternType="solid">
        <fgColor rgb="FFFFC000"/>
        <bgColor indexed="64"/>
      </patternFill>
    </fill>
    <fill>
      <patternFill patternType="solid">
        <fgColor rgb="FFFFFF99"/>
        <bgColor indexed="64"/>
      </patternFill>
    </fill>
    <fill>
      <patternFill patternType="solid">
        <fgColor rgb="FF66FFFF"/>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bgColor indexed="64"/>
      </patternFill>
    </fill>
  </fills>
  <borders count="62">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780">
    <xf numFmtId="0" fontId="0"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1" fillId="0" borderId="1" applyNumberFormat="0" applyFill="0" applyAlignment="0" applyProtection="0"/>
    <xf numFmtId="0" fontId="11" fillId="0" borderId="1" applyNumberFormat="0" applyFill="0" applyAlignment="0" applyProtection="0"/>
    <xf numFmtId="0" fontId="11" fillId="0" borderId="1" applyNumberFormat="0" applyFill="0" applyAlignment="0" applyProtection="0"/>
    <xf numFmtId="0" fontId="11" fillId="0" borderId="1" applyNumberFormat="0" applyFill="0" applyAlignment="0" applyProtection="0"/>
    <xf numFmtId="0" fontId="7" fillId="4"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3" fillId="16" borderId="2" applyNumberFormat="0" applyAlignment="0" applyProtection="0"/>
    <xf numFmtId="0" fontId="13" fillId="16" borderId="2" applyNumberFormat="0" applyAlignment="0" applyProtection="0"/>
    <xf numFmtId="0" fontId="13" fillId="16" borderId="2" applyNumberFormat="0" applyAlignment="0" applyProtection="0"/>
    <xf numFmtId="0" fontId="13" fillId="16" borderId="2" applyNumberFormat="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17" borderId="0" applyNumberFormat="0" applyBorder="0" applyAlignment="0" applyProtection="0"/>
    <xf numFmtId="0" fontId="18" fillId="17" borderId="0" applyNumberFormat="0" applyBorder="0" applyAlignment="0" applyProtection="0"/>
    <xf numFmtId="0" fontId="18" fillId="17" borderId="0" applyNumberFormat="0" applyBorder="0" applyAlignment="0" applyProtection="0"/>
    <xf numFmtId="0" fontId="18" fillId="17" borderId="0" applyNumberFormat="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26" fillId="0" borderId="0"/>
    <xf numFmtId="0" fontId="25"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4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6" fillId="18" borderId="6" applyNumberFormat="0" applyFont="0" applyAlignment="0" applyProtection="0"/>
    <xf numFmtId="0" fontId="19" fillId="0" borderId="7" applyNumberFormat="0" applyFill="0" applyAlignment="0" applyProtection="0"/>
    <xf numFmtId="0" fontId="19" fillId="0" borderId="7" applyNumberFormat="0" applyFill="0" applyAlignment="0" applyProtection="0"/>
    <xf numFmtId="0" fontId="19" fillId="0" borderId="7" applyNumberFormat="0" applyFill="0" applyAlignment="0" applyProtection="0"/>
    <xf numFmtId="0" fontId="19" fillId="0" borderId="7" applyNumberFormat="0" applyFill="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7" borderId="8" applyNumberFormat="0" applyAlignment="0" applyProtection="0"/>
    <xf numFmtId="0" fontId="21" fillId="7" borderId="8" applyNumberFormat="0" applyAlignment="0" applyProtection="0"/>
    <xf numFmtId="0" fontId="21" fillId="7" borderId="8" applyNumberFormat="0" applyAlignment="0" applyProtection="0"/>
    <xf numFmtId="0" fontId="21" fillId="7" borderId="8" applyNumberFormat="0" applyAlignment="0" applyProtection="0"/>
    <xf numFmtId="0" fontId="22" fillId="19" borderId="8" applyNumberFormat="0" applyAlignment="0" applyProtection="0"/>
    <xf numFmtId="0" fontId="22" fillId="19" borderId="8" applyNumberFormat="0" applyAlignment="0" applyProtection="0"/>
    <xf numFmtId="0" fontId="22" fillId="19" borderId="8" applyNumberFormat="0" applyAlignment="0" applyProtection="0"/>
    <xf numFmtId="0" fontId="22" fillId="19" borderId="8" applyNumberFormat="0" applyAlignment="0" applyProtection="0"/>
    <xf numFmtId="0" fontId="23" fillId="19" borderId="9" applyNumberFormat="0" applyAlignment="0" applyProtection="0"/>
    <xf numFmtId="0" fontId="23" fillId="19" borderId="9" applyNumberFormat="0" applyAlignment="0" applyProtection="0"/>
    <xf numFmtId="0" fontId="23" fillId="19" borderId="9" applyNumberFormat="0" applyAlignment="0" applyProtection="0"/>
    <xf numFmtId="0" fontId="23" fillId="19" borderId="9"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4" fillId="0" borderId="0"/>
    <xf numFmtId="0" fontId="4" fillId="0" borderId="0"/>
    <xf numFmtId="0" fontId="4" fillId="0" borderId="0"/>
    <xf numFmtId="0" fontId="26" fillId="0" borderId="0"/>
    <xf numFmtId="0" fontId="25" fillId="0" borderId="0"/>
    <xf numFmtId="0" fontId="6" fillId="0" borderId="0"/>
    <xf numFmtId="0" fontId="6" fillId="0" borderId="0"/>
    <xf numFmtId="0" fontId="6" fillId="0" borderId="0"/>
    <xf numFmtId="0" fontId="44"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6" fillId="0" borderId="0"/>
    <xf numFmtId="0" fontId="6" fillId="0" borderId="0"/>
    <xf numFmtId="0" fontId="6" fillId="0" borderId="0"/>
    <xf numFmtId="0" fontId="25" fillId="0" borderId="0"/>
    <xf numFmtId="0" fontId="6" fillId="0" borderId="0"/>
    <xf numFmtId="0" fontId="27" fillId="0" borderId="0"/>
    <xf numFmtId="0" fontId="27" fillId="0" borderId="0"/>
    <xf numFmtId="0" fontId="53" fillId="0" borderId="0"/>
    <xf numFmtId="0" fontId="6" fillId="0" borderId="0"/>
    <xf numFmtId="0" fontId="6"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44" fillId="0" borderId="0"/>
    <xf numFmtId="0" fontId="1" fillId="0" borderId="0"/>
    <xf numFmtId="0" fontId="44"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44" fillId="0" borderId="0"/>
    <xf numFmtId="0" fontId="44" fillId="0" borderId="0"/>
    <xf numFmtId="0" fontId="44" fillId="0" borderId="0"/>
    <xf numFmtId="0" fontId="44"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 fillId="0" borderId="0"/>
    <xf numFmtId="0" fontId="6"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cellStyleXfs>
  <cellXfs count="438">
    <xf numFmtId="0" fontId="0" fillId="0" borderId="0" xfId="0"/>
    <xf numFmtId="0" fontId="28" fillId="0" borderId="0" xfId="1212" applyFont="1" applyBorder="1" applyAlignment="1">
      <alignment horizontal="center"/>
    </xf>
    <xf numFmtId="0" fontId="27" fillId="0" borderId="0" xfId="1212" applyFont="1" applyBorder="1"/>
    <xf numFmtId="0" fontId="27" fillId="0" borderId="0" xfId="1212" applyFont="1" applyBorder="1" applyAlignment="1">
      <alignment horizontal="right"/>
    </xf>
    <xf numFmtId="0" fontId="27" fillId="24" borderId="10" xfId="1212" applyFont="1" applyFill="1" applyBorder="1" applyAlignment="1">
      <alignment vertical="center"/>
    </xf>
    <xf numFmtId="0" fontId="27" fillId="24" borderId="11" xfId="1212" applyFont="1" applyFill="1" applyBorder="1" applyAlignment="1">
      <alignment vertical="center"/>
    </xf>
    <xf numFmtId="0" fontId="6" fillId="0" borderId="12" xfId="1212" applyFont="1" applyBorder="1" applyAlignment="1">
      <alignment vertical="center"/>
    </xf>
    <xf numFmtId="3" fontId="27" fillId="25" borderId="13" xfId="1212" applyNumberFormat="1" applyFont="1" applyFill="1" applyBorder="1" applyAlignment="1">
      <alignment vertical="center"/>
    </xf>
    <xf numFmtId="0" fontId="6" fillId="0" borderId="14" xfId="1212" applyFont="1" applyBorder="1" applyAlignment="1">
      <alignment vertical="center"/>
    </xf>
    <xf numFmtId="3" fontId="27" fillId="26" borderId="14" xfId="1212" applyNumberFormat="1" applyFont="1" applyFill="1" applyBorder="1" applyAlignment="1">
      <alignment vertical="center"/>
    </xf>
    <xf numFmtId="0" fontId="6" fillId="0" borderId="15" xfId="1212" applyFont="1" applyBorder="1" applyAlignment="1">
      <alignment vertical="center"/>
    </xf>
    <xf numFmtId="0" fontId="6" fillId="26" borderId="15" xfId="1212" applyFont="1" applyFill="1" applyBorder="1" applyAlignment="1">
      <alignment vertical="center"/>
    </xf>
    <xf numFmtId="0" fontId="27" fillId="25" borderId="16" xfId="1212" applyFont="1" applyFill="1" applyBorder="1" applyAlignment="1">
      <alignment vertical="center"/>
    </xf>
    <xf numFmtId="3" fontId="27" fillId="25" borderId="16" xfId="1212" applyNumberFormat="1" applyFont="1" applyFill="1" applyBorder="1" applyAlignment="1">
      <alignment vertical="center"/>
    </xf>
    <xf numFmtId="3" fontId="27" fillId="25" borderId="16" xfId="1212" applyNumberFormat="1" applyFont="1" applyFill="1" applyBorder="1" applyAlignment="1">
      <alignment horizontal="right" vertical="center"/>
    </xf>
    <xf numFmtId="0" fontId="27" fillId="0" borderId="17" xfId="1212" applyFont="1" applyFill="1" applyBorder="1"/>
    <xf numFmtId="3" fontId="27" fillId="0" borderId="18" xfId="1212" applyNumberFormat="1" applyFont="1" applyFill="1" applyBorder="1" applyAlignment="1">
      <alignment vertical="center"/>
    </xf>
    <xf numFmtId="3" fontId="27" fillId="0" borderId="19" xfId="1212" applyNumberFormat="1" applyFont="1" applyFill="1" applyBorder="1" applyAlignment="1">
      <alignment vertical="center"/>
    </xf>
    <xf numFmtId="0" fontId="6" fillId="0" borderId="20" xfId="1212" applyFont="1" applyBorder="1"/>
    <xf numFmtId="0" fontId="6" fillId="27" borderId="21" xfId="1212" applyFont="1" applyFill="1" applyBorder="1" applyAlignment="1">
      <alignment vertical="center"/>
    </xf>
    <xf numFmtId="0" fontId="6" fillId="27" borderId="11" xfId="1212" applyFont="1" applyFill="1" applyBorder="1" applyAlignment="1">
      <alignment vertical="center"/>
    </xf>
    <xf numFmtId="3" fontId="6" fillId="27" borderId="11" xfId="1212" applyNumberFormat="1" applyFont="1" applyFill="1" applyBorder="1" applyAlignment="1">
      <alignment vertical="center"/>
    </xf>
    <xf numFmtId="0" fontId="27" fillId="27" borderId="16" xfId="1212" applyFont="1" applyFill="1" applyBorder="1" applyAlignment="1">
      <alignment vertical="center"/>
    </xf>
    <xf numFmtId="3" fontId="27" fillId="27" borderId="16" xfId="1212" applyNumberFormat="1" applyFont="1" applyFill="1" applyBorder="1" applyAlignment="1">
      <alignment vertical="center"/>
    </xf>
    <xf numFmtId="0" fontId="6" fillId="0" borderId="22" xfId="1212" applyFont="1" applyBorder="1"/>
    <xf numFmtId="0" fontId="6" fillId="0" borderId="0" xfId="1212" applyFont="1" applyBorder="1"/>
    <xf numFmtId="0" fontId="27" fillId="0" borderId="17" xfId="1212" applyFont="1" applyFill="1" applyBorder="1" applyAlignment="1">
      <alignment vertical="center"/>
    </xf>
    <xf numFmtId="3" fontId="27" fillId="0" borderId="23" xfId="1212" applyNumberFormat="1" applyFont="1" applyFill="1" applyBorder="1" applyAlignment="1">
      <alignment vertical="center"/>
    </xf>
    <xf numFmtId="0" fontId="6" fillId="26" borderId="24" xfId="1212" applyFont="1" applyFill="1" applyBorder="1" applyAlignment="1">
      <alignment vertical="center"/>
    </xf>
    <xf numFmtId="3" fontId="6" fillId="28" borderId="21" xfId="1212" applyNumberFormat="1" applyFont="1" applyFill="1" applyBorder="1" applyAlignment="1">
      <alignment vertical="center"/>
    </xf>
    <xf numFmtId="3" fontId="27" fillId="28" borderId="25" xfId="1212" applyNumberFormat="1" applyFont="1" applyFill="1" applyBorder="1" applyAlignment="1">
      <alignment vertical="center"/>
    </xf>
    <xf numFmtId="3" fontId="27" fillId="28" borderId="16" xfId="1212" applyNumberFormat="1" applyFont="1" applyFill="1" applyBorder="1" applyAlignment="1">
      <alignment vertical="center"/>
    </xf>
    <xf numFmtId="3" fontId="27" fillId="28" borderId="26" xfId="1212" applyNumberFormat="1" applyFont="1" applyFill="1" applyBorder="1" applyAlignment="1">
      <alignment vertical="center"/>
    </xf>
    <xf numFmtId="0" fontId="6" fillId="0" borderId="17" xfId="1212" applyFont="1" applyFill="1" applyBorder="1" applyAlignment="1">
      <alignment vertical="center" wrapText="1"/>
    </xf>
    <xf numFmtId="0" fontId="6" fillId="0" borderId="18" xfId="1212" applyFont="1" applyFill="1" applyBorder="1" applyAlignment="1">
      <alignment vertical="center" wrapText="1"/>
    </xf>
    <xf numFmtId="0" fontId="6" fillId="0" borderId="26" xfId="1212" applyFont="1" applyFill="1" applyBorder="1" applyAlignment="1">
      <alignment vertical="center" wrapText="1"/>
    </xf>
    <xf numFmtId="0" fontId="6" fillId="0" borderId="0" xfId="1212" applyFont="1" applyFill="1" applyBorder="1" applyAlignment="1">
      <alignment vertical="center"/>
    </xf>
    <xf numFmtId="0" fontId="6" fillId="0" borderId="0" xfId="1212" applyFont="1"/>
    <xf numFmtId="2" fontId="27" fillId="25" borderId="21" xfId="1212" applyNumberFormat="1" applyFont="1" applyFill="1" applyBorder="1" applyAlignment="1">
      <alignment horizontal="center" vertical="center"/>
    </xf>
    <xf numFmtId="2" fontId="27" fillId="25" borderId="12" xfId="1212" applyNumberFormat="1" applyFont="1" applyFill="1" applyBorder="1" applyAlignment="1">
      <alignment horizontal="center" vertical="center"/>
    </xf>
    <xf numFmtId="2" fontId="27" fillId="25" borderId="10" xfId="1212" applyNumberFormat="1" applyFont="1" applyFill="1" applyBorder="1" applyAlignment="1">
      <alignment horizontal="center" vertical="center"/>
    </xf>
    <xf numFmtId="2" fontId="27" fillId="25" borderId="16" xfId="1212" applyNumberFormat="1" applyFont="1" applyFill="1" applyBorder="1" applyAlignment="1">
      <alignment horizontal="center" vertical="center"/>
    </xf>
    <xf numFmtId="2" fontId="27" fillId="0" borderId="18" xfId="1212" applyNumberFormat="1" applyFont="1" applyFill="1" applyBorder="1" applyAlignment="1">
      <alignment horizontal="center" vertical="center"/>
    </xf>
    <xf numFmtId="2" fontId="27" fillId="0" borderId="19" xfId="1212" applyNumberFormat="1" applyFont="1" applyFill="1" applyBorder="1" applyAlignment="1">
      <alignment horizontal="center" vertical="center"/>
    </xf>
    <xf numFmtId="2" fontId="27" fillId="28" borderId="21" xfId="1212" applyNumberFormat="1" applyFont="1" applyFill="1" applyBorder="1" applyAlignment="1">
      <alignment horizontal="center" vertical="center"/>
    </xf>
    <xf numFmtId="2" fontId="27" fillId="28" borderId="16" xfId="1212" applyNumberFormat="1" applyFont="1" applyFill="1" applyBorder="1" applyAlignment="1">
      <alignment horizontal="center" vertical="center"/>
    </xf>
    <xf numFmtId="2" fontId="27" fillId="0" borderId="0" xfId="1212" applyNumberFormat="1" applyFont="1" applyBorder="1" applyAlignment="1">
      <alignment horizontal="center" vertical="center"/>
    </xf>
    <xf numFmtId="2" fontId="27" fillId="0" borderId="19" xfId="1212" applyNumberFormat="1" applyFont="1" applyFill="1" applyBorder="1" applyAlignment="1">
      <alignment horizontal="center" vertical="center" wrapText="1"/>
    </xf>
    <xf numFmtId="0" fontId="27" fillId="0" borderId="0" xfId="1212" applyFont="1"/>
    <xf numFmtId="3" fontId="6" fillId="27" borderId="14" xfId="1212" applyNumberFormat="1" applyFont="1" applyFill="1" applyBorder="1" applyAlignment="1">
      <alignment vertical="center"/>
    </xf>
    <xf numFmtId="0" fontId="6" fillId="0" borderId="0" xfId="1022" applyFont="1"/>
    <xf numFmtId="0" fontId="27" fillId="0" borderId="0" xfId="1022" applyFont="1"/>
    <xf numFmtId="0" fontId="6" fillId="29" borderId="0" xfId="1212" applyFont="1" applyFill="1" applyBorder="1" applyAlignment="1">
      <alignment vertical="center"/>
    </xf>
    <xf numFmtId="0" fontId="6" fillId="29" borderId="0" xfId="1212" applyFont="1" applyFill="1" applyBorder="1"/>
    <xf numFmtId="0" fontId="27" fillId="24" borderId="27" xfId="1212" applyFont="1" applyFill="1" applyBorder="1" applyAlignment="1">
      <alignment vertical="center"/>
    </xf>
    <xf numFmtId="3" fontId="27" fillId="24" borderId="16" xfId="1212" applyNumberFormat="1" applyFont="1" applyFill="1" applyBorder="1" applyAlignment="1">
      <alignment horizontal="center"/>
    </xf>
    <xf numFmtId="3" fontId="6" fillId="0" borderId="0" xfId="1212" applyNumberFormat="1" applyFont="1"/>
    <xf numFmtId="3" fontId="6" fillId="0" borderId="0" xfId="1212" applyNumberFormat="1" applyFont="1" applyBorder="1"/>
    <xf numFmtId="0" fontId="28" fillId="0" borderId="0" xfId="1022" applyFont="1" applyBorder="1" applyAlignment="1">
      <alignment horizontal="right"/>
    </xf>
    <xf numFmtId="0" fontId="27" fillId="0" borderId="0" xfId="1022" applyFont="1" applyAlignment="1">
      <alignment horizontal="right"/>
    </xf>
    <xf numFmtId="0" fontId="27" fillId="28" borderId="27" xfId="1022" applyFont="1" applyFill="1" applyBorder="1" applyAlignment="1">
      <alignment vertical="center"/>
    </xf>
    <xf numFmtId="3" fontId="27" fillId="28" borderId="16" xfId="1022" applyNumberFormat="1" applyFont="1" applyFill="1" applyBorder="1" applyAlignment="1">
      <alignment vertical="center"/>
    </xf>
    <xf numFmtId="0" fontId="6" fillId="0" borderId="29" xfId="1022" applyFont="1" applyFill="1" applyBorder="1" applyAlignment="1">
      <alignment vertical="center"/>
    </xf>
    <xf numFmtId="0" fontId="6" fillId="0" borderId="13" xfId="1022" applyFont="1" applyBorder="1" applyAlignment="1">
      <alignment vertical="center"/>
    </xf>
    <xf numFmtId="3" fontId="5" fillId="0" borderId="14" xfId="1022" applyNumberFormat="1" applyFont="1" applyFill="1" applyBorder="1" applyAlignment="1">
      <alignment vertical="center"/>
    </xf>
    <xf numFmtId="0" fontId="6" fillId="26" borderId="13" xfId="1022" applyFont="1" applyFill="1" applyBorder="1" applyAlignment="1">
      <alignment vertical="center"/>
    </xf>
    <xf numFmtId="0" fontId="6" fillId="0" borderId="13" xfId="1022" applyFont="1" applyFill="1" applyBorder="1" applyAlignment="1">
      <alignment vertical="center"/>
    </xf>
    <xf numFmtId="0" fontId="6" fillId="0" borderId="22" xfId="1022" applyFont="1" applyFill="1" applyBorder="1" applyAlignment="1">
      <alignment vertical="center"/>
    </xf>
    <xf numFmtId="0" fontId="6" fillId="0" borderId="12" xfId="1022" applyFont="1" applyBorder="1" applyAlignment="1">
      <alignment vertical="center"/>
    </xf>
    <xf numFmtId="3" fontId="5" fillId="0" borderId="21" xfId="1022" applyNumberFormat="1" applyFont="1" applyFill="1" applyBorder="1" applyAlignment="1">
      <alignment vertical="center"/>
    </xf>
    <xf numFmtId="0" fontId="6" fillId="0" borderId="14" xfId="1022" applyFont="1" applyFill="1" applyBorder="1" applyAlignment="1">
      <alignment vertical="center"/>
    </xf>
    <xf numFmtId="0" fontId="27" fillId="28" borderId="16" xfId="1022" applyFont="1" applyFill="1" applyBorder="1" applyAlignment="1">
      <alignment vertical="center"/>
    </xf>
    <xf numFmtId="49" fontId="27" fillId="24" borderId="25" xfId="1022" applyNumberFormat="1" applyFont="1" applyFill="1" applyBorder="1" applyAlignment="1">
      <alignment horizontal="center" wrapText="1"/>
    </xf>
    <xf numFmtId="3" fontId="32" fillId="0" borderId="14" xfId="1022" applyNumberFormat="1" applyFont="1" applyFill="1" applyBorder="1" applyAlignment="1">
      <alignment vertical="center"/>
    </xf>
    <xf numFmtId="0" fontId="27" fillId="0" borderId="25" xfId="2082" applyFont="1" applyBorder="1" applyAlignment="1">
      <alignment horizontal="center" vertical="center" wrapText="1"/>
    </xf>
    <xf numFmtId="0" fontId="34" fillId="0" borderId="0" xfId="1212" applyFont="1" applyFill="1" applyBorder="1" applyAlignment="1">
      <alignment vertical="center"/>
    </xf>
    <xf numFmtId="0" fontId="6" fillId="27" borderId="14" xfId="1212" applyFont="1" applyFill="1" applyBorder="1" applyAlignment="1">
      <alignment vertical="center"/>
    </xf>
    <xf numFmtId="3" fontId="6" fillId="27" borderId="21" xfId="1212" applyNumberFormat="1" applyFont="1" applyFill="1" applyBorder="1" applyAlignment="1">
      <alignment vertical="center"/>
    </xf>
    <xf numFmtId="0" fontId="30" fillId="0" borderId="0" xfId="1212" applyFont="1" applyBorder="1"/>
    <xf numFmtId="0" fontId="27" fillId="0" borderId="0" xfId="1022" applyFont="1" applyAlignment="1">
      <alignment horizontal="center"/>
    </xf>
    <xf numFmtId="4" fontId="6" fillId="0" borderId="0" xfId="1212" applyNumberFormat="1" applyFont="1"/>
    <xf numFmtId="0" fontId="6" fillId="0" borderId="0" xfId="1212" applyFont="1" applyAlignment="1">
      <alignment vertical="center"/>
    </xf>
    <xf numFmtId="0" fontId="34" fillId="0" borderId="0" xfId="1212" applyFont="1"/>
    <xf numFmtId="0" fontId="30" fillId="0" borderId="0" xfId="1022" applyFont="1"/>
    <xf numFmtId="0" fontId="6" fillId="0" borderId="0" xfId="1022" applyFont="1" applyAlignment="1">
      <alignment horizontal="right"/>
    </xf>
    <xf numFmtId="3" fontId="6" fillId="0" borderId="0" xfId="1022" applyNumberFormat="1" applyFont="1"/>
    <xf numFmtId="0" fontId="35" fillId="0" borderId="0" xfId="1022" applyFont="1"/>
    <xf numFmtId="3" fontId="35" fillId="0" borderId="0" xfId="1022" applyNumberFormat="1" applyFont="1"/>
    <xf numFmtId="1" fontId="25" fillId="0" borderId="30" xfId="816" applyNumberFormat="1" applyFont="1" applyFill="1" applyBorder="1" applyAlignment="1">
      <alignment horizontal="center" vertical="center"/>
    </xf>
    <xf numFmtId="0" fontId="6" fillId="0" borderId="35" xfId="816" applyFont="1" applyFill="1" applyBorder="1" applyAlignment="1">
      <alignment horizontal="center" vertical="center"/>
    </xf>
    <xf numFmtId="1" fontId="25" fillId="0" borderId="38" xfId="816" applyNumberFormat="1" applyFont="1" applyFill="1" applyBorder="1" applyAlignment="1">
      <alignment horizontal="center" vertical="center"/>
    </xf>
    <xf numFmtId="0" fontId="6" fillId="0" borderId="41" xfId="816" applyFont="1" applyFill="1" applyBorder="1" applyAlignment="1">
      <alignment horizontal="center" vertical="center"/>
    </xf>
    <xf numFmtId="3" fontId="41" fillId="0" borderId="18" xfId="1212" applyNumberFormat="1" applyFont="1" applyFill="1" applyBorder="1" applyAlignment="1">
      <alignment vertical="center"/>
    </xf>
    <xf numFmtId="3" fontId="41" fillId="0" borderId="19" xfId="1212" applyNumberFormat="1" applyFont="1" applyFill="1" applyBorder="1" applyAlignment="1">
      <alignment vertical="center"/>
    </xf>
    <xf numFmtId="3" fontId="27" fillId="25" borderId="29" xfId="1212" applyNumberFormat="1" applyFont="1" applyFill="1" applyBorder="1" applyAlignment="1">
      <alignment vertical="center"/>
    </xf>
    <xf numFmtId="3" fontId="27" fillId="26" borderId="37" xfId="1212" applyNumberFormat="1" applyFont="1" applyFill="1" applyBorder="1" applyAlignment="1">
      <alignment vertical="center"/>
    </xf>
    <xf numFmtId="3" fontId="27" fillId="25" borderId="22" xfId="1212" applyNumberFormat="1" applyFont="1" applyFill="1" applyBorder="1" applyAlignment="1">
      <alignment vertical="center"/>
    </xf>
    <xf numFmtId="3" fontId="6" fillId="27" borderId="12" xfId="1212" applyNumberFormat="1" applyFont="1" applyFill="1" applyBorder="1" applyAlignment="1">
      <alignment vertical="center"/>
    </xf>
    <xf numFmtId="3" fontId="6" fillId="27" borderId="10" xfId="1212" applyNumberFormat="1" applyFont="1" applyFill="1" applyBorder="1" applyAlignment="1">
      <alignment vertical="center"/>
    </xf>
    <xf numFmtId="0" fontId="6" fillId="0" borderId="19" xfId="1212" applyFont="1" applyFill="1" applyBorder="1" applyAlignment="1">
      <alignment vertical="center" wrapText="1"/>
    </xf>
    <xf numFmtId="3" fontId="6" fillId="25" borderId="14" xfId="1022" applyNumberFormat="1" applyFont="1" applyFill="1" applyBorder="1" applyAlignment="1">
      <alignment vertical="center"/>
    </xf>
    <xf numFmtId="3" fontId="6" fillId="0" borderId="14" xfId="1022" applyNumberFormat="1" applyFont="1" applyFill="1" applyBorder="1" applyAlignment="1">
      <alignment vertical="center"/>
    </xf>
    <xf numFmtId="3" fontId="27" fillId="25" borderId="14" xfId="1022" applyNumberFormat="1" applyFont="1" applyFill="1" applyBorder="1" applyAlignment="1">
      <alignment vertical="center"/>
    </xf>
    <xf numFmtId="3" fontId="6" fillId="0" borderId="28" xfId="1022" applyNumberFormat="1" applyFont="1" applyFill="1" applyBorder="1" applyAlignment="1">
      <alignment vertical="center"/>
    </xf>
    <xf numFmtId="3" fontId="6" fillId="25" borderId="21" xfId="1022" applyNumberFormat="1" applyFont="1" applyFill="1" applyBorder="1" applyAlignment="1">
      <alignment vertical="center"/>
    </xf>
    <xf numFmtId="3" fontId="6" fillId="0" borderId="21" xfId="1022" applyNumberFormat="1" applyFont="1" applyFill="1" applyBorder="1" applyAlignment="1">
      <alignment vertical="center"/>
    </xf>
    <xf numFmtId="0" fontId="6" fillId="0" borderId="0" xfId="1212" applyFont="1" applyFill="1"/>
    <xf numFmtId="49" fontId="27" fillId="24" borderId="25" xfId="1022" applyNumberFormat="1" applyFont="1" applyFill="1" applyBorder="1" applyAlignment="1">
      <alignment horizontal="center" vertical="center" wrapText="1"/>
    </xf>
    <xf numFmtId="0" fontId="29" fillId="0" borderId="0" xfId="816" applyFont="1" applyBorder="1" applyAlignment="1">
      <alignment horizontal="left" vertical="center"/>
    </xf>
    <xf numFmtId="3" fontId="27" fillId="24" borderId="16" xfId="1212" applyNumberFormat="1" applyFont="1" applyFill="1" applyBorder="1" applyAlignment="1">
      <alignment horizontal="right"/>
    </xf>
    <xf numFmtId="0" fontId="6" fillId="0" borderId="0" xfId="1212" applyFont="1" applyBorder="1" applyAlignment="1">
      <alignment horizontal="right"/>
    </xf>
    <xf numFmtId="3" fontId="6" fillId="28" borderId="10" xfId="1212" applyNumberFormat="1" applyFont="1" applyFill="1" applyBorder="1" applyAlignment="1">
      <alignment vertical="center"/>
    </xf>
    <xf numFmtId="0" fontId="6" fillId="0" borderId="0" xfId="1212" applyFont="1" applyBorder="1" applyAlignment="1">
      <alignment horizontal="center" vertical="center"/>
    </xf>
    <xf numFmtId="3" fontId="6" fillId="0" borderId="0" xfId="1212" applyNumberFormat="1" applyFont="1" applyBorder="1" applyAlignment="1">
      <alignment horizontal="right"/>
    </xf>
    <xf numFmtId="164" fontId="30" fillId="0" borderId="0" xfId="816" applyNumberFormat="1" applyFont="1" applyBorder="1" applyAlignment="1">
      <alignment horizontal="center" wrapText="1"/>
    </xf>
    <xf numFmtId="3" fontId="27" fillId="0" borderId="37" xfId="1212" applyNumberFormat="1" applyFont="1" applyFill="1" applyBorder="1" applyAlignment="1">
      <alignment vertical="center"/>
    </xf>
    <xf numFmtId="3" fontId="27" fillId="0" borderId="14" xfId="1212" applyNumberFormat="1" applyFont="1" applyFill="1" applyBorder="1" applyAlignment="1">
      <alignment vertical="center"/>
    </xf>
    <xf numFmtId="3" fontId="27" fillId="0" borderId="45" xfId="1212" applyNumberFormat="1" applyFont="1" applyFill="1" applyBorder="1" applyAlignment="1">
      <alignment vertical="center"/>
    </xf>
    <xf numFmtId="3" fontId="27" fillId="0" borderId="12" xfId="1212" applyNumberFormat="1" applyFont="1" applyFill="1" applyBorder="1" applyAlignment="1">
      <alignment vertical="center"/>
    </xf>
    <xf numFmtId="0" fontId="33" fillId="0" borderId="0" xfId="816" applyNumberFormat="1" applyFont="1" applyBorder="1" applyAlignment="1">
      <alignment horizontal="left" vertical="center"/>
    </xf>
    <xf numFmtId="0" fontId="37" fillId="24" borderId="17" xfId="111" applyNumberFormat="1" applyFont="1" applyFill="1" applyBorder="1" applyAlignment="1">
      <alignment horizontal="center" vertical="center" wrapText="1"/>
    </xf>
    <xf numFmtId="1" fontId="25" fillId="0" borderId="42" xfId="816" applyNumberFormat="1" applyFont="1" applyFill="1" applyBorder="1" applyAlignment="1">
      <alignment horizontal="center" vertical="center"/>
    </xf>
    <xf numFmtId="0" fontId="6" fillId="0" borderId="43" xfId="816" applyFont="1" applyFill="1" applyBorder="1" applyAlignment="1">
      <alignment horizontal="center" vertical="center"/>
    </xf>
    <xf numFmtId="3" fontId="27" fillId="0" borderId="14" xfId="1022" applyNumberFormat="1" applyFont="1" applyFill="1" applyBorder="1" applyAlignment="1">
      <alignment vertical="center"/>
    </xf>
    <xf numFmtId="1" fontId="25" fillId="0" borderId="35" xfId="816" applyNumberFormat="1" applyFont="1" applyFill="1" applyBorder="1" applyAlignment="1">
      <alignment horizontal="center" vertical="center"/>
    </xf>
    <xf numFmtId="0" fontId="25" fillId="0" borderId="35" xfId="816" applyFont="1" applyFill="1" applyBorder="1" applyAlignment="1">
      <alignment horizontal="center" vertical="center"/>
    </xf>
    <xf numFmtId="0" fontId="6" fillId="0" borderId="36" xfId="816" applyFont="1" applyFill="1" applyBorder="1" applyAlignment="1">
      <alignment horizontal="center" vertical="center"/>
    </xf>
    <xf numFmtId="1" fontId="25" fillId="0" borderId="40" xfId="816" applyNumberFormat="1" applyFont="1" applyFill="1" applyBorder="1" applyAlignment="1">
      <alignment horizontal="center" vertical="center"/>
    </xf>
    <xf numFmtId="0" fontId="25" fillId="0" borderId="41" xfId="816" applyFont="1" applyFill="1" applyBorder="1" applyAlignment="1">
      <alignment horizontal="center" vertical="center"/>
    </xf>
    <xf numFmtId="0" fontId="6" fillId="0" borderId="41" xfId="2160" applyFont="1" applyBorder="1" applyAlignment="1">
      <alignment horizontal="center" vertical="center"/>
    </xf>
    <xf numFmtId="49" fontId="6" fillId="30" borderId="41" xfId="816" applyNumberFormat="1" applyFont="1" applyFill="1" applyBorder="1" applyAlignment="1">
      <alignment horizontal="center" vertical="center"/>
    </xf>
    <xf numFmtId="1" fontId="6" fillId="0" borderId="30" xfId="2159" applyNumberFormat="1" applyFont="1" applyFill="1" applyBorder="1" applyAlignment="1" applyProtection="1">
      <alignment horizontal="center" vertical="center"/>
      <protection locked="0"/>
    </xf>
    <xf numFmtId="1" fontId="25" fillId="0" borderId="44" xfId="816" applyNumberFormat="1" applyFont="1" applyFill="1" applyBorder="1" applyAlignment="1">
      <alignment horizontal="center" vertical="center"/>
    </xf>
    <xf numFmtId="1" fontId="25" fillId="0" borderId="36" xfId="816" applyNumberFormat="1" applyFont="1" applyFill="1" applyBorder="1" applyAlignment="1">
      <alignment horizontal="center" vertical="center"/>
    </xf>
    <xf numFmtId="0" fontId="27" fillId="0" borderId="27" xfId="1212" applyFont="1" applyFill="1" applyBorder="1" applyAlignment="1">
      <alignment vertical="center"/>
    </xf>
    <xf numFmtId="3" fontId="27" fillId="0" borderId="16" xfId="1212" applyNumberFormat="1" applyFont="1" applyFill="1" applyBorder="1" applyAlignment="1">
      <alignment horizontal="right"/>
    </xf>
    <xf numFmtId="4" fontId="6" fillId="0" borderId="0" xfId="1212" applyNumberFormat="1" applyFont="1" applyFill="1"/>
    <xf numFmtId="0" fontId="6" fillId="0" borderId="0" xfId="1022" applyFont="1" applyFill="1"/>
    <xf numFmtId="4" fontId="27" fillId="0" borderId="16" xfId="1212" applyNumberFormat="1" applyFont="1" applyFill="1" applyBorder="1" applyAlignment="1">
      <alignment horizontal="center"/>
    </xf>
    <xf numFmtId="1" fontId="6" fillId="0" borderId="46" xfId="2159" applyNumberFormat="1" applyFont="1" applyFill="1" applyBorder="1" applyAlignment="1" applyProtection="1">
      <alignment horizontal="center" vertical="center"/>
      <protection locked="0"/>
    </xf>
    <xf numFmtId="1" fontId="25" fillId="0" borderId="47" xfId="816" applyNumberFormat="1" applyFont="1" applyFill="1" applyBorder="1" applyAlignment="1">
      <alignment horizontal="center" vertical="center"/>
    </xf>
    <xf numFmtId="0" fontId="25" fillId="0" borderId="47" xfId="816" applyFont="1" applyFill="1" applyBorder="1" applyAlignment="1">
      <alignment horizontal="center" vertical="center"/>
    </xf>
    <xf numFmtId="0" fontId="6" fillId="0" borderId="48" xfId="816" applyFont="1" applyFill="1" applyBorder="1" applyAlignment="1">
      <alignment horizontal="center" vertical="center"/>
    </xf>
    <xf numFmtId="0" fontId="6" fillId="0" borderId="0" xfId="0" applyFont="1"/>
    <xf numFmtId="0" fontId="45" fillId="0" borderId="0" xfId="0" applyFont="1" applyBorder="1" applyAlignment="1">
      <alignment horizontal="right"/>
    </xf>
    <xf numFmtId="0" fontId="45" fillId="0" borderId="0" xfId="0" applyFont="1" applyBorder="1" applyAlignment="1">
      <alignment horizontal="center"/>
    </xf>
    <xf numFmtId="16" fontId="25" fillId="0" borderId="0"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wrapText="1"/>
    </xf>
    <xf numFmtId="1" fontId="0" fillId="0" borderId="0" xfId="0" applyNumberFormat="1"/>
    <xf numFmtId="16" fontId="36" fillId="0" borderId="0" xfId="0" applyNumberFormat="1" applyFont="1" applyFill="1" applyBorder="1" applyAlignment="1">
      <alignment horizontal="center"/>
    </xf>
    <xf numFmtId="3" fontId="25" fillId="0" borderId="0" xfId="0" applyNumberFormat="1" applyFont="1" applyFill="1" applyBorder="1" applyAlignment="1">
      <alignment horizontal="right"/>
    </xf>
    <xf numFmtId="0" fontId="45" fillId="0" borderId="0" xfId="0" applyFont="1" applyAlignment="1">
      <alignment horizontal="center" vertical="top"/>
    </xf>
    <xf numFmtId="16" fontId="36" fillId="0" borderId="0" xfId="0" applyNumberFormat="1" applyFont="1" applyFill="1" applyBorder="1" applyAlignment="1">
      <alignment horizontal="right"/>
    </xf>
    <xf numFmtId="3" fontId="36" fillId="0" borderId="0" xfId="0" applyNumberFormat="1" applyFont="1" applyFill="1" applyBorder="1" applyAlignment="1">
      <alignment horizontal="left"/>
    </xf>
    <xf numFmtId="0" fontId="0" fillId="0" borderId="0" xfId="0" applyBorder="1" applyAlignment="1">
      <alignment horizontal="center"/>
    </xf>
    <xf numFmtId="3" fontId="46" fillId="0" borderId="0" xfId="0" applyNumberFormat="1" applyFont="1" applyBorder="1" applyAlignment="1">
      <alignment horizontal="right"/>
    </xf>
    <xf numFmtId="3" fontId="44" fillId="0" borderId="0" xfId="0" applyNumberFormat="1" applyFont="1" applyFill="1" applyBorder="1" applyAlignment="1">
      <alignment vertical="center"/>
    </xf>
    <xf numFmtId="3" fontId="46" fillId="0" borderId="0" xfId="0" applyNumberFormat="1" applyFont="1" applyFill="1" applyBorder="1" applyAlignment="1"/>
    <xf numFmtId="3" fontId="46" fillId="0" borderId="0" xfId="0" applyNumberFormat="1" applyFont="1" applyBorder="1" applyAlignment="1"/>
    <xf numFmtId="3" fontId="47" fillId="0" borderId="0" xfId="0" applyNumberFormat="1" applyFont="1" applyBorder="1" applyAlignment="1">
      <alignment horizontal="right"/>
    </xf>
    <xf numFmtId="3" fontId="39" fillId="0" borderId="0" xfId="0" applyNumberFormat="1" applyFont="1" applyFill="1" applyBorder="1"/>
    <xf numFmtId="4" fontId="46" fillId="0" borderId="0" xfId="0" applyNumberFormat="1" applyFont="1" applyBorder="1" applyAlignment="1"/>
    <xf numFmtId="1" fontId="37" fillId="0" borderId="0" xfId="0" applyNumberFormat="1" applyFont="1" applyFill="1" applyBorder="1" applyAlignment="1">
      <alignment horizontal="center"/>
    </xf>
    <xf numFmtId="0" fontId="37" fillId="0" borderId="0" xfId="0" applyFont="1" applyFill="1" applyBorder="1" applyAlignment="1">
      <alignment horizontal="center"/>
    </xf>
    <xf numFmtId="0" fontId="37" fillId="0" borderId="0" xfId="0" applyFont="1" applyFill="1" applyBorder="1" applyAlignment="1">
      <alignment horizontal="center" vertical="center"/>
    </xf>
    <xf numFmtId="0" fontId="6" fillId="0" borderId="0" xfId="0" applyFont="1" applyAlignment="1">
      <alignment horizontal="right"/>
    </xf>
    <xf numFmtId="3" fontId="37" fillId="0" borderId="0" xfId="0" applyNumberFormat="1" applyFont="1" applyFill="1" applyBorder="1"/>
    <xf numFmtId="1" fontId="38" fillId="24" borderId="16" xfId="0" applyNumberFormat="1" applyFont="1" applyFill="1" applyBorder="1" applyAlignment="1">
      <alignment horizontal="center"/>
    </xf>
    <xf numFmtId="0" fontId="39" fillId="0" borderId="0" xfId="0" applyFont="1" applyFill="1" applyBorder="1" applyAlignment="1">
      <alignment horizontal="center" vertical="center"/>
    </xf>
    <xf numFmtId="3" fontId="39" fillId="0" borderId="0" xfId="0" applyNumberFormat="1" applyFont="1" applyFill="1" applyBorder="1" applyAlignment="1">
      <alignment horizontal="center" vertical="center"/>
    </xf>
    <xf numFmtId="3" fontId="37" fillId="0" borderId="0" xfId="0" applyNumberFormat="1" applyFont="1" applyFill="1" applyBorder="1" applyAlignment="1">
      <alignment horizontal="center"/>
    </xf>
    <xf numFmtId="3" fontId="6" fillId="0" borderId="0" xfId="0" applyNumberFormat="1" applyFont="1" applyBorder="1" applyAlignment="1">
      <alignment horizontal="center"/>
    </xf>
    <xf numFmtId="3" fontId="6" fillId="0" borderId="0" xfId="0" applyNumberFormat="1" applyFont="1" applyBorder="1"/>
    <xf numFmtId="3" fontId="0" fillId="0" borderId="0" xfId="0" applyNumberFormat="1" applyBorder="1" applyAlignment="1">
      <alignment horizontal="left" wrapText="1"/>
    </xf>
    <xf numFmtId="3" fontId="0" fillId="0" borderId="0" xfId="0" applyNumberFormat="1"/>
    <xf numFmtId="3" fontId="40" fillId="27" borderId="16" xfId="0" applyNumberFormat="1" applyFont="1" applyFill="1" applyBorder="1" applyAlignment="1">
      <alignment horizontal="center" vertical="center"/>
    </xf>
    <xf numFmtId="3" fontId="0" fillId="0" borderId="0" xfId="0" applyNumberFormat="1" applyFill="1" applyBorder="1"/>
    <xf numFmtId="0" fontId="37" fillId="27" borderId="16" xfId="0" applyFont="1" applyFill="1" applyBorder="1"/>
    <xf numFmtId="3" fontId="37" fillId="27" borderId="16" xfId="0" applyNumberFormat="1" applyFont="1" applyFill="1" applyBorder="1"/>
    <xf numFmtId="3" fontId="37" fillId="0" borderId="0" xfId="0" applyNumberFormat="1" applyFont="1" applyFill="1" applyBorder="1" applyAlignment="1">
      <alignment wrapText="1"/>
    </xf>
    <xf numFmtId="3" fontId="39" fillId="24" borderId="16" xfId="0" applyNumberFormat="1" applyFont="1" applyFill="1" applyBorder="1" applyAlignment="1">
      <alignment horizontal="center"/>
    </xf>
    <xf numFmtId="3" fontId="0" fillId="0" borderId="0" xfId="0" applyNumberFormat="1" applyBorder="1" applyAlignment="1">
      <alignment horizontal="center"/>
    </xf>
    <xf numFmtId="3" fontId="6" fillId="35" borderId="0" xfId="0" applyNumberFormat="1" applyFont="1" applyFill="1" applyBorder="1" applyAlignment="1">
      <alignment horizontal="center"/>
    </xf>
    <xf numFmtId="0" fontId="39" fillId="24" borderId="16" xfId="0" applyFont="1" applyFill="1" applyBorder="1"/>
    <xf numFmtId="3" fontId="39" fillId="24" borderId="16" xfId="0" applyNumberFormat="1" applyFont="1" applyFill="1" applyBorder="1"/>
    <xf numFmtId="3" fontId="39" fillId="0" borderId="0" xfId="0" applyNumberFormat="1" applyFont="1" applyFill="1" applyBorder="1" applyAlignment="1">
      <alignment horizontal="center"/>
    </xf>
    <xf numFmtId="3" fontId="39" fillId="0" borderId="0" xfId="0" applyNumberFormat="1" applyFont="1" applyFill="1" applyBorder="1" applyAlignment="1">
      <alignment wrapText="1"/>
    </xf>
    <xf numFmtId="0" fontId="0" fillId="35" borderId="0" xfId="0" applyFill="1" applyBorder="1" applyAlignment="1">
      <alignment horizontal="center"/>
    </xf>
    <xf numFmtId="0" fontId="0" fillId="0" borderId="0" xfId="0" applyFont="1" applyFill="1" applyBorder="1" applyAlignment="1">
      <alignment horizontal="center"/>
    </xf>
    <xf numFmtId="0" fontId="0" fillId="0" borderId="0" xfId="0" applyBorder="1"/>
    <xf numFmtId="0" fontId="0" fillId="0" borderId="0" xfId="0" applyBorder="1" applyAlignment="1">
      <alignment horizontal="left" wrapText="1"/>
    </xf>
    <xf numFmtId="0" fontId="37" fillId="24" borderId="17" xfId="0" applyNumberFormat="1" applyFont="1" applyFill="1" applyBorder="1" applyAlignment="1">
      <alignment horizontal="center" vertical="center" wrapText="1"/>
    </xf>
    <xf numFmtId="0" fontId="37" fillId="24" borderId="25" xfId="0" applyNumberFormat="1" applyFont="1" applyFill="1" applyBorder="1" applyAlignment="1">
      <alignment horizontal="center" vertical="center" wrapText="1"/>
    </xf>
    <xf numFmtId="0" fontId="37" fillId="36" borderId="17" xfId="0" applyNumberFormat="1" applyFont="1" applyFill="1" applyBorder="1" applyAlignment="1">
      <alignment horizontal="center" vertical="center" wrapText="1"/>
    </xf>
    <xf numFmtId="0" fontId="37" fillId="36" borderId="35" xfId="0" applyNumberFormat="1" applyFont="1" applyFill="1" applyBorder="1" applyAlignment="1">
      <alignment horizontal="center" vertical="center" wrapText="1"/>
    </xf>
    <xf numFmtId="0" fontId="37" fillId="36" borderId="35" xfId="0" applyNumberFormat="1" applyFont="1" applyFill="1" applyBorder="1" applyAlignment="1">
      <alignment horizontal="left" vertical="center" wrapText="1"/>
    </xf>
    <xf numFmtId="3" fontId="37" fillId="36" borderId="35" xfId="0" applyNumberFormat="1" applyFont="1" applyFill="1" applyBorder="1" applyAlignment="1">
      <alignment horizontal="right" vertical="center" wrapText="1"/>
    </xf>
    <xf numFmtId="3" fontId="37" fillId="36" borderId="35" xfId="0" applyNumberFormat="1" applyFont="1" applyFill="1" applyBorder="1" applyAlignment="1">
      <alignment vertical="center" wrapText="1"/>
    </xf>
    <xf numFmtId="0" fontId="37" fillId="36" borderId="36" xfId="0" applyNumberFormat="1" applyFont="1" applyFill="1" applyBorder="1" applyAlignment="1">
      <alignment horizontal="center" vertical="center" wrapText="1"/>
    </xf>
    <xf numFmtId="0" fontId="5" fillId="0" borderId="35" xfId="0" applyFont="1" applyFill="1" applyBorder="1" applyAlignment="1" applyProtection="1">
      <alignment horizontal="center" vertical="center"/>
      <protection locked="0"/>
    </xf>
    <xf numFmtId="0" fontId="5" fillId="0" borderId="35" xfId="0" applyFont="1" applyFill="1" applyBorder="1" applyAlignment="1">
      <alignment horizontal="center" vertical="center"/>
    </xf>
    <xf numFmtId="0" fontId="6" fillId="0" borderId="35" xfId="0" applyFont="1" applyFill="1" applyBorder="1" applyAlignment="1" applyProtection="1">
      <alignment vertical="center" wrapText="1"/>
      <protection locked="0"/>
    </xf>
    <xf numFmtId="3" fontId="6" fillId="0" borderId="35" xfId="2168" applyNumberFormat="1" applyFont="1" applyFill="1" applyBorder="1" applyAlignment="1" applyProtection="1">
      <alignment horizontal="right" vertical="center"/>
      <protection locked="0"/>
    </xf>
    <xf numFmtId="3" fontId="6" fillId="39" borderId="35" xfId="0" applyNumberFormat="1" applyFont="1" applyFill="1" applyBorder="1" applyAlignment="1">
      <alignment horizontal="right" vertical="center"/>
    </xf>
    <xf numFmtId="3" fontId="6" fillId="37" borderId="35" xfId="0" applyNumberFormat="1" applyFont="1" applyFill="1" applyBorder="1" applyAlignment="1">
      <alignment horizontal="right" vertical="center"/>
    </xf>
    <xf numFmtId="3" fontId="6" fillId="40" borderId="35" xfId="0" applyNumberFormat="1" applyFont="1" applyFill="1" applyBorder="1" applyAlignment="1">
      <alignment horizontal="right" vertical="center"/>
    </xf>
    <xf numFmtId="3" fontId="6" fillId="38" borderId="35" xfId="0" applyNumberFormat="1" applyFont="1" applyFill="1" applyBorder="1" applyAlignment="1">
      <alignment horizontal="right" vertical="center"/>
    </xf>
    <xf numFmtId="49" fontId="6" fillId="30" borderId="35" xfId="0" applyNumberFormat="1" applyFont="1" applyFill="1" applyBorder="1" applyAlignment="1" applyProtection="1">
      <alignment horizontal="center" vertical="center"/>
      <protection locked="0"/>
    </xf>
    <xf numFmtId="0" fontId="5" fillId="0" borderId="41" xfId="0" applyFont="1" applyFill="1" applyBorder="1" applyAlignment="1">
      <alignment horizontal="center" vertical="center"/>
    </xf>
    <xf numFmtId="0" fontId="25" fillId="0" borderId="41" xfId="816" applyFont="1" applyFill="1" applyBorder="1" applyAlignment="1">
      <alignment horizontal="left" vertical="center" wrapText="1"/>
    </xf>
    <xf numFmtId="3" fontId="6" fillId="0" borderId="41" xfId="2163" applyNumberFormat="1" applyFont="1" applyBorder="1" applyAlignment="1">
      <alignment vertical="center"/>
    </xf>
    <xf numFmtId="3" fontId="6" fillId="40" borderId="41" xfId="0" applyNumberFormat="1" applyFont="1" applyFill="1" applyBorder="1" applyAlignment="1">
      <alignment horizontal="right" vertical="center"/>
    </xf>
    <xf numFmtId="3" fontId="6" fillId="39" borderId="41" xfId="0" applyNumberFormat="1" applyFont="1" applyFill="1" applyBorder="1" applyAlignment="1">
      <alignment horizontal="right" vertical="center"/>
    </xf>
    <xf numFmtId="3" fontId="6" fillId="38" borderId="41" xfId="0" applyNumberFormat="1" applyFont="1" applyFill="1" applyBorder="1" applyAlignment="1">
      <alignment horizontal="right" vertical="center"/>
    </xf>
    <xf numFmtId="0" fontId="48" fillId="0" borderId="39" xfId="0" applyFont="1" applyFill="1" applyBorder="1" applyAlignment="1">
      <alignment horizontal="center" vertical="center"/>
    </xf>
    <xf numFmtId="0" fontId="48" fillId="0" borderId="31" xfId="0" applyFont="1" applyFill="1" applyBorder="1" applyAlignment="1">
      <alignment horizontal="center" vertical="center" wrapText="1"/>
    </xf>
    <xf numFmtId="0" fontId="5" fillId="0" borderId="36" xfId="0" applyFont="1" applyFill="1" applyBorder="1" applyAlignment="1">
      <alignment horizontal="center" vertical="center"/>
    </xf>
    <xf numFmtId="0" fontId="25" fillId="0" borderId="35" xfId="816" applyFont="1" applyFill="1" applyBorder="1" applyAlignment="1">
      <alignment horizontal="left" vertical="center" wrapText="1"/>
    </xf>
    <xf numFmtId="0" fontId="25" fillId="0" borderId="35" xfId="2169" applyFont="1" applyFill="1" applyBorder="1" applyAlignment="1">
      <alignment horizontal="left" vertical="center" wrapText="1"/>
    </xf>
    <xf numFmtId="3" fontId="0" fillId="0" borderId="0" xfId="0" applyNumberFormat="1" applyAlignment="1">
      <alignment horizontal="right"/>
    </xf>
    <xf numFmtId="3" fontId="6" fillId="26" borderId="0" xfId="2168" applyNumberFormat="1" applyFont="1" applyFill="1" applyBorder="1" applyAlignment="1" applyProtection="1">
      <alignment horizontal="right" vertical="center"/>
      <protection locked="0"/>
    </xf>
    <xf numFmtId="0" fontId="0" fillId="0" borderId="0" xfId="0" applyAlignment="1">
      <alignment horizontal="right"/>
    </xf>
    <xf numFmtId="0" fontId="49" fillId="0" borderId="0" xfId="112" applyFont="1" applyBorder="1" applyAlignment="1">
      <alignment horizontal="center" vertical="center"/>
    </xf>
    <xf numFmtId="0" fontId="27" fillId="0" borderId="0" xfId="0" applyFont="1" applyAlignment="1">
      <alignment horizontal="center" vertical="center" wrapText="1"/>
    </xf>
    <xf numFmtId="0" fontId="37" fillId="36" borderId="30" xfId="0" applyNumberFormat="1" applyFont="1" applyFill="1" applyBorder="1" applyAlignment="1">
      <alignment horizontal="center" vertical="center" wrapText="1"/>
    </xf>
    <xf numFmtId="0" fontId="37" fillId="36" borderId="31" xfId="0" applyNumberFormat="1" applyFont="1" applyFill="1" applyBorder="1" applyAlignment="1">
      <alignment horizontal="center" vertical="center" wrapText="1"/>
    </xf>
    <xf numFmtId="0" fontId="5" fillId="0" borderId="47" xfId="0" applyFont="1" applyFill="1" applyBorder="1" applyAlignment="1" applyProtection="1">
      <alignment horizontal="center" vertical="center"/>
      <protection locked="0"/>
    </xf>
    <xf numFmtId="0" fontId="5" fillId="0" borderId="47" xfId="0" applyFont="1" applyFill="1" applyBorder="1" applyAlignment="1">
      <alignment horizontal="center" vertical="center"/>
    </xf>
    <xf numFmtId="0" fontId="6" fillId="0" borderId="47" xfId="0" applyFont="1" applyFill="1" applyBorder="1" applyAlignment="1" applyProtection="1">
      <alignment vertical="center" wrapText="1"/>
      <protection locked="0"/>
    </xf>
    <xf numFmtId="3" fontId="6" fillId="0" borderId="47" xfId="2168" applyNumberFormat="1" applyFont="1" applyFill="1" applyBorder="1" applyAlignment="1" applyProtection="1">
      <alignment horizontal="right" vertical="center"/>
      <protection locked="0"/>
    </xf>
    <xf numFmtId="3" fontId="6" fillId="39" borderId="47" xfId="0" applyNumberFormat="1" applyFont="1" applyFill="1" applyBorder="1" applyAlignment="1">
      <alignment horizontal="right" vertical="center"/>
    </xf>
    <xf numFmtId="3" fontId="6" fillId="37" borderId="47" xfId="0" applyNumberFormat="1" applyFont="1" applyFill="1" applyBorder="1" applyAlignment="1">
      <alignment horizontal="right" vertical="center"/>
    </xf>
    <xf numFmtId="3" fontId="6" fillId="40" borderId="47" xfId="0" applyNumberFormat="1" applyFont="1" applyFill="1" applyBorder="1" applyAlignment="1">
      <alignment horizontal="right" vertical="center"/>
    </xf>
    <xf numFmtId="3" fontId="6" fillId="38" borderId="47" xfId="0" applyNumberFormat="1" applyFont="1" applyFill="1" applyBorder="1" applyAlignment="1">
      <alignment horizontal="right" vertical="center"/>
    </xf>
    <xf numFmtId="49" fontId="6" fillId="30" borderId="47" xfId="0" applyNumberFormat="1" applyFont="1" applyFill="1" applyBorder="1" applyAlignment="1" applyProtection="1">
      <alignment horizontal="center" vertical="center"/>
      <protection locked="0"/>
    </xf>
    <xf numFmtId="0" fontId="48" fillId="0" borderId="34" xfId="0" applyFont="1" applyFill="1" applyBorder="1" applyAlignment="1">
      <alignment horizontal="center" vertical="center" wrapText="1"/>
    </xf>
    <xf numFmtId="0" fontId="5" fillId="0" borderId="35" xfId="111" applyFont="1" applyFill="1" applyBorder="1" applyAlignment="1" applyProtection="1">
      <alignment horizontal="center" vertical="center"/>
      <protection locked="0"/>
    </xf>
    <xf numFmtId="0" fontId="5" fillId="0" borderId="35" xfId="111" applyFont="1" applyFill="1" applyBorder="1" applyAlignment="1">
      <alignment horizontal="center" vertical="center"/>
    </xf>
    <xf numFmtId="3" fontId="6" fillId="27" borderId="21" xfId="1212" applyNumberFormat="1" applyFont="1" applyFill="1" applyBorder="1" applyAlignment="1">
      <alignment vertical="center"/>
    </xf>
    <xf numFmtId="3" fontId="6" fillId="25" borderId="14" xfId="1022" applyNumberFormat="1" applyFont="1" applyFill="1" applyBorder="1" applyAlignment="1">
      <alignment vertical="center"/>
    </xf>
    <xf numFmtId="3" fontId="51" fillId="0" borderId="0" xfId="0" applyNumberFormat="1" applyFont="1" applyFill="1" applyBorder="1" applyAlignment="1">
      <alignment horizontal="right"/>
    </xf>
    <xf numFmtId="1" fontId="50" fillId="0" borderId="0" xfId="0" applyNumberFormat="1" applyFont="1" applyFill="1" applyBorder="1" applyAlignment="1">
      <alignment horizontal="center"/>
    </xf>
    <xf numFmtId="0" fontId="45" fillId="0" borderId="0" xfId="0" applyFont="1" applyFill="1" applyBorder="1" applyAlignment="1">
      <alignment horizontal="center"/>
    </xf>
    <xf numFmtId="0" fontId="0" fillId="0" borderId="0" xfId="0" applyFill="1" applyBorder="1" applyAlignment="1">
      <alignment horizontal="center"/>
    </xf>
    <xf numFmtId="3" fontId="27" fillId="0" borderId="0" xfId="0" applyNumberFormat="1" applyFont="1" applyFill="1" applyBorder="1"/>
    <xf numFmtId="1" fontId="6" fillId="0" borderId="38" xfId="2159" applyNumberFormat="1" applyFont="1" applyFill="1" applyBorder="1" applyAlignment="1" applyProtection="1">
      <alignment horizontal="center" vertical="center"/>
      <protection locked="0"/>
    </xf>
    <xf numFmtId="0" fontId="5" fillId="0" borderId="41" xfId="0" applyFont="1" applyFill="1" applyBorder="1" applyAlignment="1" applyProtection="1">
      <alignment horizontal="center" vertical="center"/>
      <protection locked="0"/>
    </xf>
    <xf numFmtId="0" fontId="6" fillId="0" borderId="49" xfId="816" applyFont="1" applyFill="1" applyBorder="1" applyAlignment="1">
      <alignment horizontal="center" vertical="center"/>
    </xf>
    <xf numFmtId="0" fontId="6" fillId="0" borderId="41" xfId="0" applyFont="1" applyFill="1" applyBorder="1" applyAlignment="1" applyProtection="1">
      <alignment vertical="center" wrapText="1"/>
      <protection locked="0"/>
    </xf>
    <xf numFmtId="3" fontId="6" fillId="0" borderId="41" xfId="2168" applyNumberFormat="1" applyFont="1" applyFill="1" applyBorder="1" applyAlignment="1" applyProtection="1">
      <alignment horizontal="right" vertical="center"/>
      <protection locked="0"/>
    </xf>
    <xf numFmtId="49" fontId="6" fillId="30" borderId="41" xfId="0" applyNumberFormat="1" applyFont="1" applyFill="1" applyBorder="1" applyAlignment="1" applyProtection="1">
      <alignment horizontal="center" vertical="center"/>
      <protection locked="0"/>
    </xf>
    <xf numFmtId="0" fontId="48" fillId="0" borderId="39" xfId="0" applyFont="1" applyFill="1" applyBorder="1" applyAlignment="1">
      <alignment horizontal="center" vertical="center" wrapText="1"/>
    </xf>
    <xf numFmtId="3" fontId="39" fillId="24" borderId="11" xfId="0" applyNumberFormat="1" applyFont="1" applyFill="1" applyBorder="1"/>
    <xf numFmtId="0" fontId="37" fillId="33" borderId="17" xfId="111" applyNumberFormat="1" applyFont="1" applyFill="1" applyBorder="1" applyAlignment="1">
      <alignment horizontal="center" vertical="center" wrapText="1"/>
    </xf>
    <xf numFmtId="3" fontId="39" fillId="24" borderId="11" xfId="0" applyNumberFormat="1" applyFont="1" applyFill="1" applyBorder="1" applyAlignment="1">
      <alignment horizontal="left" vertical="center"/>
    </xf>
    <xf numFmtId="3" fontId="37" fillId="0" borderId="0" xfId="0" applyNumberFormat="1" applyFont="1" applyFill="1" applyBorder="1" applyAlignment="1">
      <alignment horizontal="left" vertical="center"/>
    </xf>
    <xf numFmtId="3" fontId="46" fillId="0" borderId="0" xfId="0" applyNumberFormat="1" applyFont="1" applyBorder="1" applyAlignment="1">
      <alignment horizontal="left" vertical="center"/>
    </xf>
    <xf numFmtId="16" fontId="36" fillId="0" borderId="0" xfId="0" applyNumberFormat="1" applyFont="1" applyFill="1" applyBorder="1" applyAlignment="1">
      <alignment horizontal="left" vertical="center"/>
    </xf>
    <xf numFmtId="0" fontId="0" fillId="0" borderId="0" xfId="0" applyAlignment="1">
      <alignment horizontal="left" vertical="center"/>
    </xf>
    <xf numFmtId="3" fontId="37" fillId="36" borderId="35" xfId="0" applyNumberFormat="1" applyFont="1" applyFill="1" applyBorder="1" applyAlignment="1">
      <alignment horizontal="left" vertical="center" wrapText="1"/>
    </xf>
    <xf numFmtId="3" fontId="39" fillId="0" borderId="0" xfId="0" applyNumberFormat="1" applyFont="1" applyFill="1" applyBorder="1" applyAlignment="1">
      <alignment horizontal="left" vertical="center"/>
    </xf>
    <xf numFmtId="165" fontId="6" fillId="0" borderId="41" xfId="816" applyNumberFormat="1" applyFont="1" applyFill="1" applyBorder="1" applyAlignment="1">
      <alignment horizontal="center" vertical="center"/>
    </xf>
    <xf numFmtId="165" fontId="6" fillId="0" borderId="35" xfId="0" applyNumberFormat="1" applyFont="1" applyFill="1" applyBorder="1" applyAlignment="1" applyProtection="1">
      <alignment horizontal="center" vertical="center"/>
      <protection locked="0"/>
    </xf>
    <xf numFmtId="165" fontId="6" fillId="0" borderId="35" xfId="816" applyNumberFormat="1" applyFont="1" applyFill="1" applyBorder="1" applyAlignment="1">
      <alignment horizontal="center" vertical="center"/>
    </xf>
    <xf numFmtId="165" fontId="37" fillId="36" borderId="35" xfId="0" applyNumberFormat="1" applyFont="1" applyFill="1" applyBorder="1" applyAlignment="1">
      <alignment horizontal="center" vertical="center" wrapText="1"/>
    </xf>
    <xf numFmtId="165" fontId="6" fillId="0" borderId="41" xfId="0" applyNumberFormat="1" applyFont="1" applyFill="1" applyBorder="1" applyAlignment="1">
      <alignment horizontal="center" vertical="center"/>
    </xf>
    <xf numFmtId="165" fontId="37" fillId="36" borderId="35" xfId="0" applyNumberFormat="1" applyFont="1" applyFill="1" applyBorder="1" applyAlignment="1">
      <alignment vertical="center" wrapText="1"/>
    </xf>
    <xf numFmtId="165" fontId="6" fillId="0" borderId="35" xfId="0" applyNumberFormat="1" applyFont="1" applyFill="1" applyBorder="1" applyAlignment="1">
      <alignment horizontal="center" vertical="center"/>
    </xf>
    <xf numFmtId="3" fontId="36" fillId="0" borderId="0" xfId="0" applyNumberFormat="1" applyFont="1"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3" fontId="36" fillId="0" borderId="0" xfId="0" applyNumberFormat="1" applyFont="1" applyFill="1" applyBorder="1" applyAlignment="1">
      <alignment horizontal="left" vertical="center"/>
    </xf>
    <xf numFmtId="16" fontId="36" fillId="0" borderId="0" xfId="0" applyNumberFormat="1" applyFont="1" applyFill="1" applyBorder="1" applyAlignment="1">
      <alignment horizontal="center" vertical="center"/>
    </xf>
    <xf numFmtId="3" fontId="6" fillId="39" borderId="41" xfId="0" applyNumberFormat="1" applyFont="1" applyFill="1" applyBorder="1" applyAlignment="1">
      <alignment horizontal="left" vertical="center" wrapText="1"/>
    </xf>
    <xf numFmtId="3" fontId="6" fillId="39" borderId="35" xfId="0" applyNumberFormat="1" applyFont="1" applyFill="1" applyBorder="1" applyAlignment="1">
      <alignment horizontal="left" vertical="center" wrapText="1"/>
    </xf>
    <xf numFmtId="165" fontId="6" fillId="0" borderId="47" xfId="816" applyNumberFormat="1" applyFont="1" applyFill="1" applyBorder="1" applyAlignment="1">
      <alignment horizontal="center" vertical="center"/>
    </xf>
    <xf numFmtId="3" fontId="46" fillId="0" borderId="0" xfId="0" applyNumberFormat="1" applyFont="1" applyBorder="1" applyAlignment="1">
      <alignment horizontal="center" vertical="center"/>
    </xf>
    <xf numFmtId="3" fontId="37" fillId="0" borderId="0" xfId="0" applyNumberFormat="1" applyFont="1" applyFill="1" applyBorder="1" applyAlignment="1">
      <alignment horizontal="center" vertical="center"/>
    </xf>
    <xf numFmtId="0" fontId="37" fillId="33" borderId="25" xfId="111" applyNumberFormat="1" applyFont="1" applyFill="1" applyBorder="1" applyAlignment="1">
      <alignment horizontal="center" vertical="center" wrapText="1"/>
    </xf>
    <xf numFmtId="0" fontId="37" fillId="33" borderId="17" xfId="111" applyNumberFormat="1" applyFont="1" applyFill="1" applyBorder="1" applyAlignment="1">
      <alignment horizontal="center" vertical="center" wrapText="1"/>
    </xf>
    <xf numFmtId="0" fontId="37" fillId="33" borderId="25" xfId="111" applyNumberFormat="1" applyFont="1" applyFill="1" applyBorder="1" applyAlignment="1">
      <alignment horizontal="center" vertical="center" wrapText="1"/>
    </xf>
    <xf numFmtId="0" fontId="37" fillId="33" borderId="17" xfId="111" applyNumberFormat="1" applyFont="1" applyFill="1" applyBorder="1" applyAlignment="1">
      <alignment horizontal="center" vertical="center" wrapText="1"/>
    </xf>
    <xf numFmtId="0" fontId="37" fillId="32" borderId="17" xfId="111" applyNumberFormat="1" applyFont="1" applyFill="1" applyBorder="1" applyAlignment="1">
      <alignment horizontal="center" vertical="center" wrapText="1"/>
    </xf>
    <xf numFmtId="0" fontId="37" fillId="32" borderId="25" xfId="111" applyNumberFormat="1" applyFont="1" applyFill="1" applyBorder="1" applyAlignment="1">
      <alignment horizontal="center" vertical="center" wrapText="1"/>
    </xf>
    <xf numFmtId="0" fontId="37" fillId="34" borderId="18" xfId="111" applyNumberFormat="1" applyFont="1" applyFill="1" applyBorder="1" applyAlignment="1">
      <alignment horizontal="center" vertical="center" wrapText="1"/>
    </xf>
    <xf numFmtId="0" fontId="37" fillId="34" borderId="17" xfId="111" applyNumberFormat="1" applyFont="1" applyFill="1" applyBorder="1" applyAlignment="1">
      <alignment horizontal="center" vertical="center" wrapText="1"/>
    </xf>
    <xf numFmtId="0" fontId="37" fillId="36" borderId="17" xfId="111" applyNumberFormat="1" applyFont="1" applyFill="1" applyBorder="1" applyAlignment="1">
      <alignment horizontal="center" vertical="center" wrapText="1"/>
    </xf>
    <xf numFmtId="0" fontId="37" fillId="33" borderId="17" xfId="111" applyNumberFormat="1" applyFont="1" applyFill="1" applyBorder="1" applyAlignment="1">
      <alignment horizontal="center" vertical="center" wrapText="1"/>
    </xf>
    <xf numFmtId="0" fontId="0" fillId="0" borderId="0" xfId="0" applyFill="1" applyBorder="1" applyAlignment="1">
      <alignment horizontal="left" vertical="center"/>
    </xf>
    <xf numFmtId="0" fontId="27" fillId="24" borderId="16" xfId="816" applyFont="1" applyFill="1" applyBorder="1" applyAlignment="1">
      <alignment horizontal="center" vertical="top"/>
    </xf>
    <xf numFmtId="0" fontId="6" fillId="0" borderId="0" xfId="816" applyFont="1"/>
    <xf numFmtId="0" fontId="27" fillId="0" borderId="0" xfId="816" applyFont="1" applyFill="1" applyBorder="1" applyAlignment="1">
      <alignment horizontal="center"/>
    </xf>
    <xf numFmtId="0" fontId="27" fillId="0" borderId="19" xfId="816" applyFont="1" applyFill="1" applyBorder="1" applyAlignment="1">
      <alignment horizontal="center" vertical="top"/>
    </xf>
    <xf numFmtId="0" fontId="6" fillId="0" borderId="0" xfId="816" applyFont="1" applyFill="1" applyBorder="1" applyAlignment="1">
      <alignment vertical="center"/>
    </xf>
    <xf numFmtId="0" fontId="6" fillId="0" borderId="0" xfId="816" applyFont="1" applyFill="1" applyBorder="1" applyAlignment="1">
      <alignment horizontal="center"/>
    </xf>
    <xf numFmtId="0" fontId="6" fillId="0" borderId="0" xfId="816" applyFont="1" applyFill="1" applyBorder="1" applyAlignment="1"/>
    <xf numFmtId="0" fontId="27" fillId="0" borderId="18" xfId="816" applyFont="1" applyFill="1" applyBorder="1" applyAlignment="1">
      <alignment horizontal="center" vertical="top"/>
    </xf>
    <xf numFmtId="0" fontId="6" fillId="0" borderId="0" xfId="816" applyFont="1" applyBorder="1"/>
    <xf numFmtId="0" fontId="6" fillId="0" borderId="0" xfId="816" applyFont="1" applyFill="1" applyAlignment="1">
      <alignment horizontal="left"/>
    </xf>
    <xf numFmtId="3" fontId="5" fillId="26" borderId="0" xfId="816" applyNumberFormat="1" applyFont="1" applyFill="1" applyBorder="1" applyAlignment="1">
      <alignment horizontal="left" vertical="center"/>
    </xf>
    <xf numFmtId="0" fontId="27" fillId="24" borderId="16" xfId="816" applyFont="1" applyFill="1" applyBorder="1" applyAlignment="1">
      <alignment horizontal="center"/>
    </xf>
    <xf numFmtId="0" fontId="27" fillId="0" borderId="16" xfId="816" applyFont="1" applyFill="1" applyBorder="1" applyAlignment="1">
      <alignment horizontal="center"/>
    </xf>
    <xf numFmtId="0" fontId="6" fillId="0" borderId="0" xfId="816" applyFont="1" applyFill="1"/>
    <xf numFmtId="0" fontId="27" fillId="0" borderId="25" xfId="816" applyFont="1" applyFill="1" applyBorder="1" applyAlignment="1">
      <alignment horizontal="center"/>
    </xf>
    <xf numFmtId="0" fontId="6" fillId="0" borderId="0" xfId="816" applyFont="1" applyFill="1" applyAlignment="1">
      <alignment horizontal="center"/>
    </xf>
    <xf numFmtId="0" fontId="27" fillId="26" borderId="0" xfId="816" applyFont="1" applyFill="1"/>
    <xf numFmtId="0" fontId="6" fillId="26" borderId="0" xfId="816" applyFont="1" applyFill="1" applyBorder="1"/>
    <xf numFmtId="49" fontId="6" fillId="0" borderId="0" xfId="816" applyNumberFormat="1" applyFont="1" applyBorder="1" applyAlignment="1">
      <alignment horizontal="left" vertical="center"/>
    </xf>
    <xf numFmtId="0" fontId="27" fillId="0" borderId="0" xfId="816" applyFont="1" applyAlignment="1">
      <alignment horizontal="center"/>
    </xf>
    <xf numFmtId="49" fontId="6" fillId="0" borderId="0" xfId="816" applyNumberFormat="1" applyFont="1" applyBorder="1" applyAlignment="1">
      <alignment horizontal="right" vertical="center"/>
    </xf>
    <xf numFmtId="49" fontId="6" fillId="0" borderId="0" xfId="816" applyNumberFormat="1" applyFont="1" applyFill="1" applyBorder="1" applyAlignment="1">
      <alignment horizontal="left" vertical="center"/>
    </xf>
    <xf numFmtId="0" fontId="27" fillId="0" borderId="16" xfId="816" applyFont="1" applyBorder="1" applyAlignment="1">
      <alignment horizontal="center"/>
    </xf>
    <xf numFmtId="0" fontId="27" fillId="30" borderId="21" xfId="816" applyFont="1" applyFill="1" applyBorder="1" applyAlignment="1">
      <alignment horizontal="center"/>
    </xf>
    <xf numFmtId="0" fontId="27" fillId="0" borderId="0" xfId="816" applyFont="1" applyBorder="1" applyAlignment="1">
      <alignment horizontal="center"/>
    </xf>
    <xf numFmtId="0" fontId="6" fillId="0" borderId="14" xfId="816" applyFont="1" applyBorder="1" applyAlignment="1">
      <alignment vertical="center"/>
    </xf>
    <xf numFmtId="0" fontId="27" fillId="30" borderId="14" xfId="816" applyFont="1" applyFill="1" applyBorder="1" applyAlignment="1">
      <alignment horizontal="center"/>
    </xf>
    <xf numFmtId="0" fontId="6" fillId="0" borderId="28" xfId="816" applyFont="1" applyBorder="1" applyAlignment="1">
      <alignment vertical="center"/>
    </xf>
    <xf numFmtId="0" fontId="27" fillId="30" borderId="28" xfId="816" applyFont="1" applyFill="1" applyBorder="1" applyAlignment="1">
      <alignment horizontal="center"/>
    </xf>
    <xf numFmtId="0" fontId="6" fillId="0" borderId="0" xfId="816" applyFont="1" applyFill="1" applyBorder="1"/>
    <xf numFmtId="0" fontId="6" fillId="31" borderId="30" xfId="816" applyFont="1" applyFill="1" applyBorder="1" applyAlignment="1">
      <alignment vertical="center"/>
    </xf>
    <xf numFmtId="0" fontId="27" fillId="31" borderId="31" xfId="816" applyFont="1" applyFill="1" applyBorder="1" applyAlignment="1">
      <alignment horizontal="center" vertical="center"/>
    </xf>
    <xf numFmtId="0" fontId="6" fillId="31" borderId="32" xfId="816" applyFont="1" applyFill="1" applyBorder="1" applyAlignment="1">
      <alignment vertical="center"/>
    </xf>
    <xf numFmtId="0" fontId="27" fillId="31" borderId="33" xfId="816" applyFont="1" applyFill="1" applyBorder="1" applyAlignment="1">
      <alignment horizontal="center" vertical="center"/>
    </xf>
    <xf numFmtId="0" fontId="6" fillId="0" borderId="30" xfId="816" applyFont="1" applyFill="1" applyBorder="1" applyAlignment="1">
      <alignment vertical="center"/>
    </xf>
    <xf numFmtId="0" fontId="27" fillId="0" borderId="31" xfId="816" applyFont="1" applyFill="1" applyBorder="1" applyAlignment="1">
      <alignment horizontal="center" vertical="center"/>
    </xf>
    <xf numFmtId="0" fontId="6" fillId="26" borderId="30" xfId="816" applyFont="1" applyFill="1" applyBorder="1" applyAlignment="1">
      <alignment vertical="center"/>
    </xf>
    <xf numFmtId="0" fontId="6" fillId="0" borderId="0" xfId="816" applyFont="1" applyFill="1" applyBorder="1" applyAlignment="1">
      <alignment horizontal="left" vertical="center"/>
    </xf>
    <xf numFmtId="0" fontId="29" fillId="0" borderId="0" xfId="816" applyFont="1" applyAlignment="1">
      <alignment horizontal="center" vertical="center"/>
    </xf>
    <xf numFmtId="0" fontId="6" fillId="0" borderId="0" xfId="816" applyFont="1" applyAlignment="1">
      <alignment vertical="center"/>
    </xf>
    <xf numFmtId="0" fontId="6" fillId="0" borderId="0" xfId="816" applyFont="1" applyFill="1" applyAlignment="1">
      <alignment vertical="center"/>
    </xf>
    <xf numFmtId="0" fontId="6" fillId="0" borderId="0" xfId="816" applyFont="1" applyAlignment="1">
      <alignment horizontal="left" vertical="center"/>
    </xf>
    <xf numFmtId="0" fontId="6" fillId="0" borderId="0" xfId="816" applyFont="1" applyFill="1" applyAlignment="1">
      <alignment horizontal="left" vertical="center"/>
    </xf>
    <xf numFmtId="0" fontId="6" fillId="0" borderId="0" xfId="816" applyFont="1" applyFill="1" applyAlignment="1">
      <alignment horizontal="left" vertical="center" wrapText="1"/>
    </xf>
    <xf numFmtId="0" fontId="27" fillId="0" borderId="25" xfId="816" applyFont="1" applyBorder="1" applyAlignment="1">
      <alignment horizontal="center" vertical="center"/>
    </xf>
    <xf numFmtId="0" fontId="6" fillId="0" borderId="21" xfId="816" applyFont="1" applyBorder="1" applyAlignment="1">
      <alignment horizontal="left" vertical="center"/>
    </xf>
    <xf numFmtId="0" fontId="27" fillId="24" borderId="16" xfId="0" applyNumberFormat="1" applyFont="1" applyFill="1" applyBorder="1" applyAlignment="1">
      <alignment horizontal="center" vertical="center" wrapText="1"/>
    </xf>
    <xf numFmtId="0" fontId="27" fillId="0" borderId="0" xfId="1022" applyFont="1" applyBorder="1"/>
    <xf numFmtId="0" fontId="30" fillId="0" borderId="0" xfId="816" applyFont="1" applyFill="1" applyAlignment="1">
      <alignment horizontal="right"/>
    </xf>
    <xf numFmtId="0" fontId="27" fillId="0" borderId="0" xfId="816" applyFont="1" applyAlignment="1">
      <alignment horizontal="center" vertical="center"/>
    </xf>
    <xf numFmtId="0" fontId="6" fillId="0" borderId="0" xfId="816" applyFont="1" applyAlignment="1">
      <alignment vertical="center" wrapText="1"/>
    </xf>
    <xf numFmtId="0" fontId="6" fillId="31" borderId="38" xfId="816" applyFont="1" applyFill="1" applyBorder="1" applyAlignment="1">
      <alignment vertical="center"/>
    </xf>
    <xf numFmtId="0" fontId="27" fillId="31" borderId="39" xfId="816" applyFont="1" applyFill="1" applyBorder="1" applyAlignment="1">
      <alignment horizontal="center" vertical="center"/>
    </xf>
    <xf numFmtId="0" fontId="6" fillId="0" borderId="32" xfId="816" applyFont="1" applyFill="1" applyBorder="1" applyAlignment="1">
      <alignment vertical="center"/>
    </xf>
    <xf numFmtId="0" fontId="27" fillId="0" borderId="33" xfId="816" applyFont="1" applyFill="1" applyBorder="1" applyAlignment="1">
      <alignment horizontal="center" vertical="center"/>
    </xf>
    <xf numFmtId="0" fontId="6" fillId="0" borderId="46" xfId="816" applyFont="1" applyBorder="1"/>
    <xf numFmtId="0" fontId="6" fillId="0" borderId="38" xfId="816" applyFont="1" applyFill="1" applyBorder="1" applyAlignment="1">
      <alignment vertical="center"/>
    </xf>
    <xf numFmtId="0" fontId="27" fillId="0" borderId="39" xfId="816" applyFont="1" applyFill="1" applyBorder="1" applyAlignment="1">
      <alignment horizontal="center" vertical="center"/>
    </xf>
    <xf numFmtId="0" fontId="6" fillId="0" borderId="32" xfId="816" applyFont="1" applyFill="1" applyBorder="1"/>
    <xf numFmtId="0" fontId="27" fillId="24" borderId="16" xfId="816" applyFont="1" applyFill="1" applyBorder="1" applyAlignment="1">
      <alignment horizontal="center" vertical="center" wrapText="1"/>
    </xf>
    <xf numFmtId="0" fontId="37" fillId="24" borderId="17" xfId="111" applyNumberFormat="1" applyFont="1" applyFill="1" applyBorder="1" applyAlignment="1">
      <alignment horizontal="center" vertical="center" wrapText="1"/>
    </xf>
    <xf numFmtId="0" fontId="27" fillId="26" borderId="31" xfId="816" applyFont="1" applyFill="1" applyBorder="1" applyAlignment="1">
      <alignment horizontal="center"/>
    </xf>
    <xf numFmtId="0" fontId="27" fillId="0" borderId="34" xfId="816" applyFont="1" applyBorder="1" applyAlignment="1">
      <alignment horizontal="center"/>
    </xf>
    <xf numFmtId="0" fontId="6" fillId="0" borderId="30" xfId="816" applyFont="1" applyBorder="1" applyAlignment="1">
      <alignment vertical="center" wrapText="1"/>
    </xf>
    <xf numFmtId="0" fontId="6" fillId="0" borderId="30" xfId="816" applyFont="1" applyBorder="1" applyAlignment="1">
      <alignment wrapText="1"/>
    </xf>
    <xf numFmtId="0" fontId="6" fillId="0" borderId="30" xfId="816" applyFont="1" applyBorder="1" applyAlignment="1">
      <alignment horizontal="left" vertical="center"/>
    </xf>
    <xf numFmtId="0" fontId="6" fillId="26" borderId="30" xfId="816" applyFont="1" applyFill="1" applyBorder="1" applyAlignment="1">
      <alignment horizontal="left"/>
    </xf>
    <xf numFmtId="3" fontId="50" fillId="0" borderId="0" xfId="0" applyNumberFormat="1" applyFont="1" applyBorder="1" applyAlignment="1">
      <alignment horizontal="center"/>
    </xf>
    <xf numFmtId="0" fontId="50" fillId="0" borderId="0" xfId="0" applyFont="1" applyBorder="1" applyAlignment="1">
      <alignment horizontal="center"/>
    </xf>
    <xf numFmtId="3" fontId="27" fillId="0" borderId="0" xfId="1212" applyNumberFormat="1" applyFont="1"/>
    <xf numFmtId="0" fontId="33" fillId="0" borderId="0" xfId="816" applyNumberFormat="1" applyFont="1" applyBorder="1" applyAlignment="1">
      <alignment horizontal="center" vertical="center"/>
    </xf>
    <xf numFmtId="1" fontId="36" fillId="0" borderId="55" xfId="0" applyNumberFormat="1" applyFont="1" applyFill="1" applyBorder="1" applyAlignment="1">
      <alignment horizontal="center" vertical="center"/>
    </xf>
    <xf numFmtId="1" fontId="36" fillId="0" borderId="56" xfId="0" applyNumberFormat="1" applyFont="1" applyFill="1" applyBorder="1" applyAlignment="1">
      <alignment horizontal="center" vertical="center"/>
    </xf>
    <xf numFmtId="3" fontId="36" fillId="0" borderId="58" xfId="0" applyNumberFormat="1" applyFont="1" applyFill="1" applyBorder="1" applyAlignment="1">
      <alignment horizontal="right"/>
    </xf>
    <xf numFmtId="3" fontId="36" fillId="0" borderId="59" xfId="0" applyNumberFormat="1" applyFont="1" applyFill="1" applyBorder="1" applyAlignment="1">
      <alignment horizontal="right"/>
    </xf>
    <xf numFmtId="3" fontId="25" fillId="0" borderId="32" xfId="0" applyNumberFormat="1" applyFont="1" applyFill="1" applyBorder="1" applyAlignment="1">
      <alignment horizontal="left"/>
    </xf>
    <xf numFmtId="3" fontId="25" fillId="0" borderId="50" xfId="0" applyNumberFormat="1" applyFont="1" applyFill="1" applyBorder="1" applyAlignment="1">
      <alignment horizontal="right"/>
    </xf>
    <xf numFmtId="3" fontId="25" fillId="0" borderId="33" xfId="0" applyNumberFormat="1" applyFont="1" applyFill="1" applyBorder="1" applyAlignment="1">
      <alignment horizontal="right"/>
    </xf>
    <xf numFmtId="3" fontId="25" fillId="0" borderId="46" xfId="0" applyNumberFormat="1" applyFont="1" applyFill="1" applyBorder="1" applyAlignment="1">
      <alignment horizontal="left"/>
    </xf>
    <xf numFmtId="3" fontId="25" fillId="0" borderId="47" xfId="0" applyNumberFormat="1" applyFont="1" applyFill="1" applyBorder="1" applyAlignment="1">
      <alignment horizontal="right"/>
    </xf>
    <xf numFmtId="3" fontId="25" fillId="0" borderId="34" xfId="0" applyNumberFormat="1" applyFont="1" applyFill="1" applyBorder="1" applyAlignment="1">
      <alignment horizontal="right"/>
    </xf>
    <xf numFmtId="3" fontId="52" fillId="0" borderId="57" xfId="0" applyNumberFormat="1" applyFont="1" applyFill="1" applyBorder="1" applyAlignment="1">
      <alignment horizontal="center" vertical="center"/>
    </xf>
    <xf numFmtId="3" fontId="36" fillId="0" borderId="54" xfId="0" applyNumberFormat="1" applyFont="1" applyFill="1" applyBorder="1" applyAlignment="1">
      <alignment horizontal="center"/>
    </xf>
    <xf numFmtId="0" fontId="37" fillId="36" borderId="32" xfId="0" applyNumberFormat="1" applyFont="1" applyFill="1" applyBorder="1" applyAlignment="1">
      <alignment horizontal="center" vertical="center" wrapText="1"/>
    </xf>
    <xf numFmtId="0" fontId="37" fillId="36" borderId="50" xfId="0" applyNumberFormat="1" applyFont="1" applyFill="1" applyBorder="1" applyAlignment="1">
      <alignment horizontal="center" vertical="center" wrapText="1"/>
    </xf>
    <xf numFmtId="0" fontId="37" fillId="36" borderId="50" xfId="0" applyNumberFormat="1" applyFont="1" applyFill="1" applyBorder="1" applyAlignment="1">
      <alignment horizontal="left" vertical="center" wrapText="1"/>
    </xf>
    <xf numFmtId="3" fontId="37" fillId="36" borderId="50" xfId="0" applyNumberFormat="1" applyFont="1" applyFill="1" applyBorder="1" applyAlignment="1">
      <alignment horizontal="right" vertical="center" wrapText="1"/>
    </xf>
    <xf numFmtId="165" fontId="37" fillId="36" borderId="50" xfId="0" applyNumberFormat="1" applyFont="1" applyFill="1" applyBorder="1" applyAlignment="1">
      <alignment vertical="center" wrapText="1"/>
    </xf>
    <xf numFmtId="3" fontId="37" fillId="36" borderId="50" xfId="0" applyNumberFormat="1" applyFont="1" applyFill="1" applyBorder="1" applyAlignment="1">
      <alignment horizontal="left" vertical="center" wrapText="1"/>
    </xf>
    <xf numFmtId="0" fontId="37" fillId="36" borderId="33" xfId="0" applyNumberFormat="1" applyFont="1" applyFill="1" applyBorder="1" applyAlignment="1">
      <alignment horizontal="center" vertical="center" wrapText="1"/>
    </xf>
    <xf numFmtId="165" fontId="6" fillId="0" borderId="47" xfId="0" applyNumberFormat="1" applyFont="1" applyFill="1" applyBorder="1" applyAlignment="1">
      <alignment horizontal="center" vertical="center"/>
    </xf>
    <xf numFmtId="3" fontId="6" fillId="39" borderId="47" xfId="0" applyNumberFormat="1" applyFont="1" applyFill="1" applyBorder="1" applyAlignment="1">
      <alignment horizontal="left" vertical="center" wrapText="1"/>
    </xf>
    <xf numFmtId="1" fontId="25" fillId="0" borderId="46" xfId="816" applyNumberFormat="1" applyFont="1" applyFill="1" applyBorder="1" applyAlignment="1">
      <alignment horizontal="center" vertical="center"/>
    </xf>
    <xf numFmtId="1" fontId="25" fillId="0" borderId="60" xfId="816" applyNumberFormat="1" applyFont="1" applyFill="1" applyBorder="1" applyAlignment="1">
      <alignment horizontal="center" vertical="center"/>
    </xf>
    <xf numFmtId="0" fontId="6" fillId="0" borderId="47" xfId="2160" applyFont="1" applyBorder="1" applyAlignment="1">
      <alignment horizontal="center" vertical="center"/>
    </xf>
    <xf numFmtId="0" fontId="6" fillId="0" borderId="47" xfId="816" applyFont="1" applyFill="1" applyBorder="1" applyAlignment="1">
      <alignment horizontal="center" vertical="center"/>
    </xf>
    <xf numFmtId="0" fontId="25" fillId="0" borderId="47" xfId="816" applyFont="1" applyFill="1" applyBorder="1" applyAlignment="1">
      <alignment horizontal="left" vertical="center" wrapText="1"/>
    </xf>
    <xf numFmtId="3" fontId="6" fillId="0" borderId="47" xfId="2163" applyNumberFormat="1" applyFont="1" applyBorder="1" applyAlignment="1">
      <alignment vertical="center"/>
    </xf>
    <xf numFmtId="49" fontId="6" fillId="30" borderId="47" xfId="816" applyNumberFormat="1" applyFont="1" applyFill="1" applyBorder="1" applyAlignment="1">
      <alignment horizontal="center" vertical="center"/>
    </xf>
    <xf numFmtId="0" fontId="48" fillId="0" borderId="34" xfId="0" applyFont="1" applyFill="1" applyBorder="1" applyAlignment="1">
      <alignment horizontal="center" vertical="center"/>
    </xf>
    <xf numFmtId="0" fontId="5" fillId="0" borderId="35" xfId="111" applyFont="1" applyFill="1" applyBorder="1" applyAlignment="1">
      <alignment horizontal="center" vertical="center"/>
    </xf>
    <xf numFmtId="0" fontId="6" fillId="0" borderId="35" xfId="816" applyFont="1" applyFill="1" applyBorder="1" applyAlignment="1">
      <alignment horizontal="center" vertical="center"/>
    </xf>
    <xf numFmtId="0" fontId="6" fillId="0" borderId="36" xfId="816" applyFont="1" applyFill="1" applyBorder="1" applyAlignment="1">
      <alignment horizontal="center" vertical="center"/>
    </xf>
    <xf numFmtId="1" fontId="6" fillId="0" borderId="30" xfId="2451" applyNumberFormat="1" applyFont="1" applyFill="1" applyBorder="1" applyAlignment="1" applyProtection="1">
      <alignment horizontal="center" vertical="center"/>
      <protection locked="0"/>
    </xf>
    <xf numFmtId="1" fontId="6" fillId="0" borderId="35" xfId="816" applyNumberFormat="1" applyFont="1" applyFill="1" applyBorder="1" applyAlignment="1">
      <alignment horizontal="center" vertical="center"/>
    </xf>
    <xf numFmtId="3" fontId="6" fillId="25" borderId="12" xfId="1022" applyNumberFormat="1" applyFont="1" applyFill="1" applyBorder="1" applyAlignment="1">
      <alignment vertical="center"/>
    </xf>
    <xf numFmtId="1" fontId="25" fillId="0" borderId="61" xfId="816" applyNumberFormat="1" applyFont="1" applyFill="1" applyBorder="1" applyAlignment="1">
      <alignment horizontal="center" vertical="center"/>
    </xf>
    <xf numFmtId="0" fontId="6" fillId="0" borderId="35" xfId="2160" applyFont="1" applyBorder="1" applyAlignment="1">
      <alignment horizontal="center" vertical="center"/>
    </xf>
    <xf numFmtId="3" fontId="6" fillId="0" borderId="35" xfId="2163" applyNumberFormat="1" applyFont="1" applyBorder="1" applyAlignment="1">
      <alignment vertical="center"/>
    </xf>
    <xf numFmtId="49" fontId="6" fillId="30" borderId="35" xfId="816" applyNumberFormat="1" applyFont="1" applyFill="1" applyBorder="1" applyAlignment="1">
      <alignment horizontal="center" vertical="center"/>
    </xf>
    <xf numFmtId="0" fontId="48" fillId="0" borderId="31" xfId="0" applyFont="1" applyFill="1" applyBorder="1" applyAlignment="1">
      <alignment horizontal="center" vertical="center"/>
    </xf>
    <xf numFmtId="3" fontId="6" fillId="28" borderId="20" xfId="1212" applyNumberFormat="1" applyFont="1" applyFill="1" applyBorder="1" applyAlignment="1">
      <alignment vertical="center"/>
    </xf>
    <xf numFmtId="3" fontId="6" fillId="28" borderId="14" xfId="1212" applyNumberFormat="1" applyFont="1" applyFill="1" applyBorder="1" applyAlignment="1">
      <alignment vertical="center"/>
    </xf>
    <xf numFmtId="2" fontId="27" fillId="28" borderId="14" xfId="1212" applyNumberFormat="1" applyFont="1" applyFill="1" applyBorder="1" applyAlignment="1">
      <alignment horizontal="center" vertical="center"/>
    </xf>
    <xf numFmtId="0" fontId="6" fillId="26" borderId="14" xfId="1212" applyFont="1" applyFill="1" applyBorder="1" applyAlignment="1">
      <alignment vertical="center"/>
    </xf>
    <xf numFmtId="3" fontId="6" fillId="0" borderId="15" xfId="1022" applyNumberFormat="1" applyFont="1" applyFill="1" applyBorder="1" applyAlignment="1">
      <alignment vertical="center"/>
    </xf>
    <xf numFmtId="49" fontId="6" fillId="0" borderId="35" xfId="816" applyNumberFormat="1" applyFont="1" applyFill="1" applyBorder="1" applyAlignment="1">
      <alignment horizontal="center" vertical="center"/>
    </xf>
    <xf numFmtId="0" fontId="27" fillId="0" borderId="31" xfId="816" applyFont="1" applyBorder="1" applyAlignment="1">
      <alignment horizontal="center" vertical="center"/>
    </xf>
    <xf numFmtId="49" fontId="6" fillId="0" borderId="41" xfId="816" applyNumberFormat="1" applyFont="1" applyFill="1" applyBorder="1" applyAlignment="1">
      <alignment horizontal="center" vertical="center"/>
    </xf>
    <xf numFmtId="165" fontId="6" fillId="41" borderId="41" xfId="816" applyNumberFormat="1" applyFont="1" applyFill="1" applyBorder="1" applyAlignment="1">
      <alignment horizontal="center" vertical="center"/>
    </xf>
    <xf numFmtId="3" fontId="50" fillId="0" borderId="0" xfId="0" applyNumberFormat="1" applyFont="1" applyFill="1" applyBorder="1" applyAlignment="1">
      <alignment horizontal="right"/>
    </xf>
    <xf numFmtId="1" fontId="25" fillId="0" borderId="0" xfId="0" applyNumberFormat="1" applyFont="1" applyFill="1" applyBorder="1" applyAlignment="1">
      <alignment horizontal="right"/>
    </xf>
    <xf numFmtId="0" fontId="29" fillId="0" borderId="0" xfId="1022" applyFont="1" applyAlignment="1">
      <alignment horizontal="center" vertical="center"/>
    </xf>
    <xf numFmtId="0" fontId="28" fillId="26" borderId="0" xfId="1022" applyFont="1" applyFill="1" applyAlignment="1">
      <alignment horizontal="center"/>
    </xf>
    <xf numFmtId="0" fontId="30" fillId="27" borderId="27" xfId="1022" applyFont="1" applyFill="1" applyBorder="1" applyAlignment="1">
      <alignment horizontal="center" vertical="center"/>
    </xf>
    <xf numFmtId="0" fontId="30" fillId="27" borderId="19" xfId="1022" applyFont="1" applyFill="1" applyBorder="1" applyAlignment="1">
      <alignment horizontal="center" vertical="center"/>
    </xf>
    <xf numFmtId="0" fontId="30" fillId="27" borderId="23" xfId="1022" applyFont="1" applyFill="1" applyBorder="1" applyAlignment="1">
      <alignment horizontal="center" vertical="center"/>
    </xf>
    <xf numFmtId="0" fontId="29" fillId="0" borderId="0" xfId="1212" applyFont="1" applyBorder="1" applyAlignment="1">
      <alignment horizontal="center" vertical="center"/>
    </xf>
    <xf numFmtId="0" fontId="6" fillId="0" borderId="0" xfId="1212" applyFont="1" applyBorder="1" applyAlignment="1">
      <alignment horizontal="center" vertical="center"/>
    </xf>
    <xf numFmtId="14" fontId="29" fillId="0" borderId="0" xfId="1212" applyNumberFormat="1" applyFont="1" applyBorder="1" applyAlignment="1">
      <alignment horizontal="center" vertical="center"/>
    </xf>
    <xf numFmtId="14" fontId="6" fillId="0" borderId="0" xfId="1212" applyNumberFormat="1" applyFont="1" applyBorder="1" applyAlignment="1">
      <alignment horizontal="center" vertical="center"/>
    </xf>
    <xf numFmtId="0" fontId="30" fillId="27" borderId="27" xfId="1212" applyFont="1" applyFill="1" applyBorder="1" applyAlignment="1">
      <alignment horizontal="center" vertical="center"/>
    </xf>
    <xf numFmtId="0" fontId="30" fillId="27" borderId="19" xfId="1212" applyFont="1" applyFill="1" applyBorder="1" applyAlignment="1">
      <alignment horizontal="center" vertical="center"/>
    </xf>
    <xf numFmtId="0" fontId="27" fillId="24" borderId="25" xfId="1212" applyFont="1" applyFill="1" applyBorder="1" applyAlignment="1">
      <alignment horizontal="center" vertical="center" wrapText="1"/>
    </xf>
    <xf numFmtId="0" fontId="27" fillId="24" borderId="10" xfId="1212" applyFont="1" applyFill="1" applyBorder="1" applyAlignment="1">
      <alignment horizontal="center" vertical="center" wrapText="1"/>
    </xf>
    <xf numFmtId="0" fontId="27" fillId="24" borderId="11" xfId="1212" applyFont="1" applyFill="1" applyBorder="1" applyAlignment="1">
      <alignment horizontal="center" vertical="center" wrapText="1"/>
    </xf>
    <xf numFmtId="0" fontId="27" fillId="24" borderId="25" xfId="816" applyFont="1" applyFill="1" applyBorder="1" applyAlignment="1">
      <alignment horizontal="center" vertical="center"/>
    </xf>
    <xf numFmtId="0" fontId="27" fillId="24" borderId="10" xfId="816" applyFont="1" applyFill="1" applyBorder="1" applyAlignment="1">
      <alignment horizontal="center" vertical="center"/>
    </xf>
    <xf numFmtId="0" fontId="27" fillId="24" borderId="11" xfId="816" applyFont="1" applyFill="1" applyBorder="1" applyAlignment="1">
      <alignment horizontal="center" vertical="center"/>
    </xf>
    <xf numFmtId="0" fontId="6" fillId="26" borderId="10" xfId="816" applyFont="1" applyFill="1" applyBorder="1" applyAlignment="1">
      <alignment horizontal="left" vertical="center" wrapText="1"/>
    </xf>
    <xf numFmtId="49" fontId="27" fillId="24" borderId="25" xfId="816" applyNumberFormat="1" applyFont="1" applyFill="1" applyBorder="1" applyAlignment="1">
      <alignment horizontal="center" vertical="center" wrapText="1"/>
    </xf>
    <xf numFmtId="49" fontId="27" fillId="24" borderId="10" xfId="816" applyNumberFormat="1" applyFont="1" applyFill="1" applyBorder="1" applyAlignment="1">
      <alignment horizontal="center" vertical="center" wrapText="1"/>
    </xf>
    <xf numFmtId="49" fontId="27" fillId="24" borderId="11" xfId="816" applyNumberFormat="1" applyFont="1" applyFill="1" applyBorder="1" applyAlignment="1">
      <alignment horizontal="center" vertical="center" wrapText="1"/>
    </xf>
    <xf numFmtId="0" fontId="6" fillId="0" borderId="10" xfId="816" applyFont="1" applyFill="1" applyBorder="1" applyAlignment="1">
      <alignment horizontal="left" vertical="center"/>
    </xf>
    <xf numFmtId="3" fontId="36" fillId="0" borderId="0" xfId="0" applyNumberFormat="1" applyFont="1" applyFill="1" applyBorder="1" applyAlignment="1">
      <alignment horizontal="center" vertical="center" wrapText="1"/>
    </xf>
    <xf numFmtId="0" fontId="27" fillId="0" borderId="51" xfId="0" applyFont="1" applyBorder="1" applyAlignment="1">
      <alignment horizontal="center" vertical="center"/>
    </xf>
    <xf numFmtId="0" fontId="27" fillId="0" borderId="52" xfId="0" applyFont="1" applyBorder="1" applyAlignment="1">
      <alignment horizontal="center" vertical="center"/>
    </xf>
    <xf numFmtId="0" fontId="27" fillId="0" borderId="53" xfId="0" applyFont="1" applyBorder="1" applyAlignment="1">
      <alignment horizontal="center" vertical="center"/>
    </xf>
  </cellXfs>
  <cellStyles count="2780">
    <cellStyle name="20 % – Zvýraznění1 2" xfId="1"/>
    <cellStyle name="20 % – Zvýraznění1 3" xfId="2"/>
    <cellStyle name="20 % – Zvýraznění1 4" xfId="3"/>
    <cellStyle name="20 % – Zvýraznění1 5" xfId="4"/>
    <cellStyle name="20 % – Zvýraznění2 2" xfId="5"/>
    <cellStyle name="20 % – Zvýraznění2 3" xfId="6"/>
    <cellStyle name="20 % – Zvýraznění2 4" xfId="7"/>
    <cellStyle name="20 % – Zvýraznění2 5" xfId="8"/>
    <cellStyle name="20 % – Zvýraznění3 2" xfId="9"/>
    <cellStyle name="20 % – Zvýraznění3 3" xfId="10"/>
    <cellStyle name="20 % – Zvýraznění3 4" xfId="11"/>
    <cellStyle name="20 % – Zvýraznění3 5" xfId="12"/>
    <cellStyle name="20 % – Zvýraznění4 2" xfId="13"/>
    <cellStyle name="20 % – Zvýraznění4 3" xfId="14"/>
    <cellStyle name="20 % – Zvýraznění4 4" xfId="15"/>
    <cellStyle name="20 % – Zvýraznění4 5" xfId="16"/>
    <cellStyle name="20 % – Zvýraznění5 2" xfId="17"/>
    <cellStyle name="20 % – Zvýraznění5 3" xfId="18"/>
    <cellStyle name="20 % – Zvýraznění5 4" xfId="19"/>
    <cellStyle name="20 % – Zvýraznění5 5" xfId="20"/>
    <cellStyle name="20 % – Zvýraznění6 2" xfId="21"/>
    <cellStyle name="20 % – Zvýraznění6 3" xfId="22"/>
    <cellStyle name="20 % – Zvýraznění6 4" xfId="23"/>
    <cellStyle name="20 % – Zvýraznění6 5" xfId="24"/>
    <cellStyle name="40 % – Zvýraznění1 2" xfId="25"/>
    <cellStyle name="40 % – Zvýraznění1 3" xfId="26"/>
    <cellStyle name="40 % – Zvýraznění1 4" xfId="27"/>
    <cellStyle name="40 % – Zvýraznění1 5" xfId="28"/>
    <cellStyle name="40 % – Zvýraznění2 2" xfId="29"/>
    <cellStyle name="40 % – Zvýraznění2 3" xfId="30"/>
    <cellStyle name="40 % – Zvýraznění2 4" xfId="31"/>
    <cellStyle name="40 % – Zvýraznění2 5" xfId="32"/>
    <cellStyle name="40 % – Zvýraznění3 2" xfId="33"/>
    <cellStyle name="40 % – Zvýraznění3 3" xfId="34"/>
    <cellStyle name="40 % – Zvýraznění3 4" xfId="35"/>
    <cellStyle name="40 % – Zvýraznění3 5" xfId="36"/>
    <cellStyle name="40 % – Zvýraznění4 2" xfId="37"/>
    <cellStyle name="40 % – Zvýraznění4 3" xfId="38"/>
    <cellStyle name="40 % – Zvýraznění4 4" xfId="39"/>
    <cellStyle name="40 % – Zvýraznění4 5" xfId="40"/>
    <cellStyle name="40 % – Zvýraznění5 2" xfId="41"/>
    <cellStyle name="40 % – Zvýraznění5 3" xfId="42"/>
    <cellStyle name="40 % – Zvýraznění5 4" xfId="43"/>
    <cellStyle name="40 % – Zvýraznění5 5" xfId="44"/>
    <cellStyle name="40 % – Zvýraznění6 2" xfId="45"/>
    <cellStyle name="40 % – Zvýraznění6 3" xfId="46"/>
    <cellStyle name="40 % – Zvýraznění6 4" xfId="47"/>
    <cellStyle name="40 % – Zvýraznění6 5" xfId="48"/>
    <cellStyle name="60 % – Zvýraznění1 2" xfId="49"/>
    <cellStyle name="60 % – Zvýraznění1 3" xfId="50"/>
    <cellStyle name="60 % – Zvýraznění1 4" xfId="51"/>
    <cellStyle name="60 % – Zvýraznění1 5" xfId="52"/>
    <cellStyle name="60 % – Zvýraznění2 2" xfId="53"/>
    <cellStyle name="60 % – Zvýraznění2 3" xfId="54"/>
    <cellStyle name="60 % – Zvýraznění2 4" xfId="55"/>
    <cellStyle name="60 % – Zvýraznění2 5" xfId="56"/>
    <cellStyle name="60 % – Zvýraznění3 2" xfId="57"/>
    <cellStyle name="60 % – Zvýraznění3 3" xfId="58"/>
    <cellStyle name="60 % – Zvýraznění3 4" xfId="59"/>
    <cellStyle name="60 % – Zvýraznění3 5" xfId="60"/>
    <cellStyle name="60 % – Zvýraznění4 2" xfId="61"/>
    <cellStyle name="60 % – Zvýraznění4 3" xfId="62"/>
    <cellStyle name="60 % – Zvýraznění4 4" xfId="63"/>
    <cellStyle name="60 % – Zvýraznění4 5" xfId="64"/>
    <cellStyle name="60 % – Zvýraznění5 2" xfId="65"/>
    <cellStyle name="60 % – Zvýraznění5 3" xfId="66"/>
    <cellStyle name="60 % – Zvýraznění5 4" xfId="67"/>
    <cellStyle name="60 % – Zvýraznění5 5" xfId="68"/>
    <cellStyle name="60 % – Zvýraznění6 2" xfId="69"/>
    <cellStyle name="60 % – Zvýraznění6 3" xfId="70"/>
    <cellStyle name="60 % – Zvýraznění6 4" xfId="71"/>
    <cellStyle name="60 % – Zvýraznění6 5" xfId="72"/>
    <cellStyle name="Celkem 2" xfId="73"/>
    <cellStyle name="Celkem 3" xfId="74"/>
    <cellStyle name="Celkem 4" xfId="75"/>
    <cellStyle name="Celkem 5" xfId="76"/>
    <cellStyle name="Good" xfId="77"/>
    <cellStyle name="Chybně 2" xfId="78"/>
    <cellStyle name="Chybně 3" xfId="79"/>
    <cellStyle name="Chybně 4" xfId="80"/>
    <cellStyle name="Chybně 5" xfId="81"/>
    <cellStyle name="Kontrolní buňka 2" xfId="82"/>
    <cellStyle name="Kontrolní buňka 3" xfId="83"/>
    <cellStyle name="Kontrolní buňka 4" xfId="84"/>
    <cellStyle name="Kontrolní buňka 5" xfId="85"/>
    <cellStyle name="Nadpis 1 2" xfId="86"/>
    <cellStyle name="Nadpis 1 3" xfId="87"/>
    <cellStyle name="Nadpis 1 4" xfId="88"/>
    <cellStyle name="Nadpis 1 5" xfId="89"/>
    <cellStyle name="Nadpis 2 2" xfId="90"/>
    <cellStyle name="Nadpis 2 3" xfId="91"/>
    <cellStyle name="Nadpis 2 4" xfId="92"/>
    <cellStyle name="Nadpis 2 5" xfId="93"/>
    <cellStyle name="Nadpis 3 2" xfId="94"/>
    <cellStyle name="Nadpis 3 3" xfId="95"/>
    <cellStyle name="Nadpis 3 4" xfId="96"/>
    <cellStyle name="Nadpis 3 5" xfId="97"/>
    <cellStyle name="Nadpis 4 2" xfId="98"/>
    <cellStyle name="Nadpis 4 3" xfId="99"/>
    <cellStyle name="Nadpis 4 4" xfId="100"/>
    <cellStyle name="Nadpis 4 5" xfId="101"/>
    <cellStyle name="Název 2" xfId="102"/>
    <cellStyle name="Název 3" xfId="103"/>
    <cellStyle name="Název 4" xfId="104"/>
    <cellStyle name="Název 5" xfId="105"/>
    <cellStyle name="Neutrální 2" xfId="106"/>
    <cellStyle name="Neutrální 3" xfId="107"/>
    <cellStyle name="Neutrální 4" xfId="108"/>
    <cellStyle name="Neutrální 5" xfId="109"/>
    <cellStyle name="Normal_laroux" xfId="110"/>
    <cellStyle name="normální" xfId="0" builtinId="0"/>
    <cellStyle name="normální 10" xfId="111"/>
    <cellStyle name="normální 10 10" xfId="112"/>
    <cellStyle name="normální 10 11" xfId="113"/>
    <cellStyle name="normální 10 12" xfId="114"/>
    <cellStyle name="normální 10 13" xfId="115"/>
    <cellStyle name="normální 10 13 2" xfId="2170"/>
    <cellStyle name="normální 10 13 3" xfId="2441"/>
    <cellStyle name="normální 10 14" xfId="116"/>
    <cellStyle name="normální 10 15" xfId="117"/>
    <cellStyle name="normální 10 16" xfId="118"/>
    <cellStyle name="normální 10 17" xfId="119"/>
    <cellStyle name="normální 10 18" xfId="120"/>
    <cellStyle name="normální 10 19" xfId="121"/>
    <cellStyle name="normální 10 2" xfId="122"/>
    <cellStyle name="normální 10 2 2" xfId="123"/>
    <cellStyle name="normální 10 2 3" xfId="124"/>
    <cellStyle name="normální 10 2 4" xfId="125"/>
    <cellStyle name="normální 10 2 5" xfId="126"/>
    <cellStyle name="normální 10 2 6" xfId="127"/>
    <cellStyle name="normální 10 2_1125_SZDC" xfId="128"/>
    <cellStyle name="normální 10 20" xfId="129"/>
    <cellStyle name="normální 10 21" xfId="130"/>
    <cellStyle name="normální 10 22" xfId="131"/>
    <cellStyle name="normální 10 23" xfId="132"/>
    <cellStyle name="normální 10 24" xfId="133"/>
    <cellStyle name="normální 10 25" xfId="134"/>
    <cellStyle name="normální 10 26" xfId="135"/>
    <cellStyle name="normální 10 27" xfId="136"/>
    <cellStyle name="normální 10 28" xfId="137"/>
    <cellStyle name="normální 10 29" xfId="138"/>
    <cellStyle name="normální 10 3" xfId="139"/>
    <cellStyle name="normální 10 3 2" xfId="140"/>
    <cellStyle name="normální 10 3 3" xfId="141"/>
    <cellStyle name="normální 10 3 4" xfId="142"/>
    <cellStyle name="normální 10 3 5" xfId="143"/>
    <cellStyle name="normální 10 3 6" xfId="144"/>
    <cellStyle name="normální 10 3_1125_SZDC" xfId="145"/>
    <cellStyle name="normální 10 30" xfId="146"/>
    <cellStyle name="normální 10 31" xfId="147"/>
    <cellStyle name="normální 10 32" xfId="148"/>
    <cellStyle name="normální 10 33" xfId="149"/>
    <cellStyle name="normální 10 34" xfId="150"/>
    <cellStyle name="normální 10 35" xfId="151"/>
    <cellStyle name="normální 10 36" xfId="152"/>
    <cellStyle name="normální 10 37" xfId="153"/>
    <cellStyle name="normální 10 38" xfId="154"/>
    <cellStyle name="normální 10 39" xfId="155"/>
    <cellStyle name="normální 10 4" xfId="156"/>
    <cellStyle name="normální 10 4 2" xfId="157"/>
    <cellStyle name="normální 10 4 3" xfId="158"/>
    <cellStyle name="normální 10 4 4" xfId="159"/>
    <cellStyle name="normální 10 4 5" xfId="160"/>
    <cellStyle name="normální 10 4 6" xfId="161"/>
    <cellStyle name="normální 10 4_1125_SZDC" xfId="162"/>
    <cellStyle name="normální 10 40" xfId="163"/>
    <cellStyle name="normální 10 41" xfId="164"/>
    <cellStyle name="normální 10 42" xfId="165"/>
    <cellStyle name="normální 10 43" xfId="166"/>
    <cellStyle name="normální 10 44" xfId="167"/>
    <cellStyle name="normální 10 45" xfId="168"/>
    <cellStyle name="normální 10 46" xfId="169"/>
    <cellStyle name="normální 10 47" xfId="170"/>
    <cellStyle name="normální 10 48" xfId="171"/>
    <cellStyle name="normální 10 49" xfId="172"/>
    <cellStyle name="normální 10 5" xfId="173"/>
    <cellStyle name="normální 10 5 2" xfId="174"/>
    <cellStyle name="normální 10 5 3" xfId="175"/>
    <cellStyle name="normální 10 5 4" xfId="176"/>
    <cellStyle name="normální 10 5 5" xfId="177"/>
    <cellStyle name="normální 10 5 6" xfId="178"/>
    <cellStyle name="normální 10 5_1125_SZDC" xfId="179"/>
    <cellStyle name="normální 10 50" xfId="180"/>
    <cellStyle name="normální 10 51" xfId="181"/>
    <cellStyle name="normální 10 52" xfId="182"/>
    <cellStyle name="normální 10 53" xfId="183"/>
    <cellStyle name="normální 10 54" xfId="184"/>
    <cellStyle name="normální 10 55" xfId="185"/>
    <cellStyle name="normální 10 56" xfId="186"/>
    <cellStyle name="normální 10 57" xfId="187"/>
    <cellStyle name="normální 10 58" xfId="188"/>
    <cellStyle name="normální 10 59" xfId="189"/>
    <cellStyle name="normální 10 6" xfId="190"/>
    <cellStyle name="normální 10 6 2" xfId="191"/>
    <cellStyle name="normální 10 6 3" xfId="192"/>
    <cellStyle name="normální 10 6 4" xfId="193"/>
    <cellStyle name="normální 10 6 5" xfId="194"/>
    <cellStyle name="normální 10 6 6" xfId="195"/>
    <cellStyle name="normální 10 6_1125_SZDC" xfId="196"/>
    <cellStyle name="normální 10 60" xfId="197"/>
    <cellStyle name="normální 10 61" xfId="198"/>
    <cellStyle name="normální 10 62" xfId="199"/>
    <cellStyle name="normální 10 63" xfId="200"/>
    <cellStyle name="normální 10 64" xfId="201"/>
    <cellStyle name="normální 10 65" xfId="202"/>
    <cellStyle name="normální 10 66" xfId="203"/>
    <cellStyle name="normální 10 67" xfId="204"/>
    <cellStyle name="normální 10 68" xfId="205"/>
    <cellStyle name="normální 10 69" xfId="206"/>
    <cellStyle name="normální 10 7" xfId="207"/>
    <cellStyle name="normální 10 7 2" xfId="208"/>
    <cellStyle name="normální 10 7 3" xfId="209"/>
    <cellStyle name="normální 10 7 4" xfId="210"/>
    <cellStyle name="normální 10 7 5" xfId="211"/>
    <cellStyle name="normální 10 7 6" xfId="212"/>
    <cellStyle name="normální 10 7_1125_SZDC" xfId="213"/>
    <cellStyle name="normální 10 70" xfId="214"/>
    <cellStyle name="normální 10 71" xfId="215"/>
    <cellStyle name="normální 10 72" xfId="216"/>
    <cellStyle name="normální 10 73" xfId="217"/>
    <cellStyle name="normální 10 74" xfId="218"/>
    <cellStyle name="normální 10 75" xfId="219"/>
    <cellStyle name="normální 10 76" xfId="220"/>
    <cellStyle name="normální 10 8" xfId="221"/>
    <cellStyle name="normální 10 8 2" xfId="222"/>
    <cellStyle name="normální 10 8 3" xfId="223"/>
    <cellStyle name="normální 10 8 4" xfId="224"/>
    <cellStyle name="normální 10 8 5" xfId="225"/>
    <cellStyle name="normální 10 8 6" xfId="226"/>
    <cellStyle name="normální 10 8_1125_SZDC" xfId="227"/>
    <cellStyle name="normální 10 9" xfId="228"/>
    <cellStyle name="normální 10 9 2" xfId="229"/>
    <cellStyle name="normální 10 9 3" xfId="230"/>
    <cellStyle name="normální 10 9 4" xfId="231"/>
    <cellStyle name="normální 10 9 5" xfId="232"/>
    <cellStyle name="normální 10 9 6" xfId="233"/>
    <cellStyle name="normální 10 9_1125_SZDC" xfId="234"/>
    <cellStyle name="normální 11 10" xfId="235"/>
    <cellStyle name="normální 11 11" xfId="236"/>
    <cellStyle name="normální 11 12" xfId="237"/>
    <cellStyle name="normální 11 13" xfId="238"/>
    <cellStyle name="normální 11 14" xfId="239"/>
    <cellStyle name="normální 11 15" xfId="240"/>
    <cellStyle name="normální 11 16" xfId="241"/>
    <cellStyle name="normální 11 17" xfId="242"/>
    <cellStyle name="normální 11 18" xfId="243"/>
    <cellStyle name="normální 11 19" xfId="244"/>
    <cellStyle name="normální 11 2" xfId="245"/>
    <cellStyle name="normální 11 2 2" xfId="246"/>
    <cellStyle name="normální 11 2 3" xfId="247"/>
    <cellStyle name="normální 11 2 4" xfId="248"/>
    <cellStyle name="normální 11 2 5" xfId="249"/>
    <cellStyle name="normální 11 2 6" xfId="250"/>
    <cellStyle name="normální 11 2_1125_SZDC" xfId="251"/>
    <cellStyle name="normální 11 20" xfId="252"/>
    <cellStyle name="normální 11 21" xfId="253"/>
    <cellStyle name="normální 11 22" xfId="254"/>
    <cellStyle name="normální 11 23" xfId="255"/>
    <cellStyle name="normální 11 24" xfId="256"/>
    <cellStyle name="normální 11 25" xfId="257"/>
    <cellStyle name="normální 11 26" xfId="258"/>
    <cellStyle name="normální 11 27" xfId="259"/>
    <cellStyle name="normální 11 28" xfId="260"/>
    <cellStyle name="normální 11 29" xfId="261"/>
    <cellStyle name="normální 11 3" xfId="262"/>
    <cellStyle name="normální 11 3 2" xfId="263"/>
    <cellStyle name="normální 11 3 3" xfId="264"/>
    <cellStyle name="normální 11 3 4" xfId="265"/>
    <cellStyle name="normální 11 3 5" xfId="266"/>
    <cellStyle name="normální 11 3 6" xfId="267"/>
    <cellStyle name="normální 11 3_1125_SZDC" xfId="268"/>
    <cellStyle name="normální 11 30" xfId="269"/>
    <cellStyle name="normální 11 31" xfId="270"/>
    <cellStyle name="normální 11 32" xfId="271"/>
    <cellStyle name="normální 11 33" xfId="272"/>
    <cellStyle name="normální 11 34" xfId="273"/>
    <cellStyle name="normální 11 35" xfId="274"/>
    <cellStyle name="normální 11 36" xfId="275"/>
    <cellStyle name="normální 11 37" xfId="276"/>
    <cellStyle name="normální 11 38" xfId="277"/>
    <cellStyle name="normální 11 39" xfId="278"/>
    <cellStyle name="normální 11 4" xfId="279"/>
    <cellStyle name="normální 11 4 2" xfId="280"/>
    <cellStyle name="normální 11 4 3" xfId="281"/>
    <cellStyle name="normální 11 4 4" xfId="282"/>
    <cellStyle name="normální 11 4 5" xfId="283"/>
    <cellStyle name="normální 11 4 6" xfId="284"/>
    <cellStyle name="normální 11 4_1125_SZDC" xfId="285"/>
    <cellStyle name="normální 11 40" xfId="286"/>
    <cellStyle name="normální 11 41" xfId="287"/>
    <cellStyle name="normální 11 42" xfId="288"/>
    <cellStyle name="normální 11 43" xfId="289"/>
    <cellStyle name="normální 11 44" xfId="290"/>
    <cellStyle name="normální 11 45" xfId="291"/>
    <cellStyle name="normální 11 46" xfId="292"/>
    <cellStyle name="normální 11 47" xfId="293"/>
    <cellStyle name="normální 11 48" xfId="294"/>
    <cellStyle name="normální 11 49" xfId="295"/>
    <cellStyle name="normální 11 5" xfId="296"/>
    <cellStyle name="normální 11 5 2" xfId="297"/>
    <cellStyle name="normální 11 5 3" xfId="298"/>
    <cellStyle name="normální 11 5 4" xfId="299"/>
    <cellStyle name="normální 11 5 5" xfId="300"/>
    <cellStyle name="normální 11 5 6" xfId="301"/>
    <cellStyle name="normální 11 5_1125_SZDC" xfId="302"/>
    <cellStyle name="normální 11 50" xfId="303"/>
    <cellStyle name="normální 11 51" xfId="304"/>
    <cellStyle name="normální 11 52" xfId="305"/>
    <cellStyle name="normální 11 53" xfId="306"/>
    <cellStyle name="normální 11 54" xfId="307"/>
    <cellStyle name="normální 11 55" xfId="308"/>
    <cellStyle name="normální 11 56" xfId="309"/>
    <cellStyle name="normální 11 57" xfId="310"/>
    <cellStyle name="normální 11 58" xfId="311"/>
    <cellStyle name="normální 11 59" xfId="312"/>
    <cellStyle name="normální 11 6" xfId="313"/>
    <cellStyle name="normální 11 6 2" xfId="314"/>
    <cellStyle name="normální 11 6 3" xfId="315"/>
    <cellStyle name="normální 11 6 4" xfId="316"/>
    <cellStyle name="normální 11 6 5" xfId="317"/>
    <cellStyle name="normální 11 6 6" xfId="318"/>
    <cellStyle name="normální 11 6_1125_SZDC" xfId="319"/>
    <cellStyle name="normální 11 60" xfId="320"/>
    <cellStyle name="normální 11 61" xfId="321"/>
    <cellStyle name="normální 11 62" xfId="322"/>
    <cellStyle name="normální 11 63" xfId="323"/>
    <cellStyle name="normální 11 64" xfId="324"/>
    <cellStyle name="normální 11 65" xfId="325"/>
    <cellStyle name="normální 11 66" xfId="326"/>
    <cellStyle name="normální 11 67" xfId="327"/>
    <cellStyle name="normální 11 68" xfId="328"/>
    <cellStyle name="normální 11 69" xfId="329"/>
    <cellStyle name="normální 11 7" xfId="330"/>
    <cellStyle name="normální 11 7 2" xfId="331"/>
    <cellStyle name="normální 11 7 3" xfId="332"/>
    <cellStyle name="normální 11 7 4" xfId="333"/>
    <cellStyle name="normální 11 7 5" xfId="334"/>
    <cellStyle name="normální 11 7 6" xfId="335"/>
    <cellStyle name="normální 11 7_1125_SZDC" xfId="336"/>
    <cellStyle name="normální 11 70" xfId="337"/>
    <cellStyle name="normální 11 71" xfId="338"/>
    <cellStyle name="normální 11 72" xfId="339"/>
    <cellStyle name="normální 11 73" xfId="340"/>
    <cellStyle name="normální 11 74" xfId="341"/>
    <cellStyle name="normální 11 75" xfId="342"/>
    <cellStyle name="normální 11 76" xfId="343"/>
    <cellStyle name="normální 11 8" xfId="344"/>
    <cellStyle name="normální 11 8 2" xfId="345"/>
    <cellStyle name="normální 11 8 3" xfId="346"/>
    <cellStyle name="normální 11 8 4" xfId="347"/>
    <cellStyle name="normální 11 8 5" xfId="348"/>
    <cellStyle name="normální 11 8 6" xfId="349"/>
    <cellStyle name="normální 11 8_1125_SZDC" xfId="350"/>
    <cellStyle name="normální 11 9" xfId="351"/>
    <cellStyle name="normální 11 9 2" xfId="352"/>
    <cellStyle name="normální 11 9 3" xfId="353"/>
    <cellStyle name="normální 11 9 4" xfId="354"/>
    <cellStyle name="normální 11 9 5" xfId="355"/>
    <cellStyle name="normální 11 9 6" xfId="356"/>
    <cellStyle name="normální 11 9_1125_SZDC" xfId="357"/>
    <cellStyle name="normální 12" xfId="358"/>
    <cellStyle name="normální 12 10" xfId="359"/>
    <cellStyle name="normální 12 10 2" xfId="2182"/>
    <cellStyle name="normální 12 10 2 2" xfId="2587"/>
    <cellStyle name="normální 12 10 3" xfId="2312"/>
    <cellStyle name="normální 12 10 4" xfId="2454"/>
    <cellStyle name="normální 12 11" xfId="360"/>
    <cellStyle name="normální 12 11 2" xfId="2183"/>
    <cellStyle name="normální 12 11 2 2" xfId="2588"/>
    <cellStyle name="normální 12 11 3" xfId="2313"/>
    <cellStyle name="normální 12 11 4" xfId="2455"/>
    <cellStyle name="normální 12 12" xfId="361"/>
    <cellStyle name="normální 12 12 2" xfId="2184"/>
    <cellStyle name="normální 12 12 2 2" xfId="2589"/>
    <cellStyle name="normální 12 12 3" xfId="2314"/>
    <cellStyle name="normální 12 12 4" xfId="2456"/>
    <cellStyle name="normální 12 13" xfId="362"/>
    <cellStyle name="normální 12 13 2" xfId="2185"/>
    <cellStyle name="normální 12 13 2 2" xfId="2590"/>
    <cellStyle name="normální 12 13 3" xfId="2315"/>
    <cellStyle name="normální 12 13 4" xfId="2457"/>
    <cellStyle name="normální 12 14" xfId="363"/>
    <cellStyle name="normální 12 14 2" xfId="2186"/>
    <cellStyle name="normální 12 14 2 2" xfId="2591"/>
    <cellStyle name="normální 12 14 3" xfId="2316"/>
    <cellStyle name="normální 12 14 4" xfId="2458"/>
    <cellStyle name="normální 12 15" xfId="364"/>
    <cellStyle name="normální 12 15 2" xfId="2187"/>
    <cellStyle name="normální 12 15 2 2" xfId="2592"/>
    <cellStyle name="normální 12 15 3" xfId="2317"/>
    <cellStyle name="normální 12 15 4" xfId="2459"/>
    <cellStyle name="normální 12 16" xfId="365"/>
    <cellStyle name="normální 12 16 2" xfId="2188"/>
    <cellStyle name="normální 12 16 2 2" xfId="2593"/>
    <cellStyle name="normální 12 16 3" xfId="2318"/>
    <cellStyle name="normální 12 16 4" xfId="2460"/>
    <cellStyle name="normální 12 17" xfId="366"/>
    <cellStyle name="normální 12 17 2" xfId="2189"/>
    <cellStyle name="normální 12 17 2 2" xfId="2594"/>
    <cellStyle name="normální 12 17 3" xfId="2319"/>
    <cellStyle name="normální 12 17 4" xfId="2461"/>
    <cellStyle name="normální 12 18" xfId="367"/>
    <cellStyle name="normální 12 18 2" xfId="2190"/>
    <cellStyle name="normální 12 18 2 2" xfId="2595"/>
    <cellStyle name="normální 12 18 3" xfId="2320"/>
    <cellStyle name="normální 12 18 4" xfId="2462"/>
    <cellStyle name="normální 12 19" xfId="368"/>
    <cellStyle name="normální 12 19 2" xfId="2191"/>
    <cellStyle name="normální 12 19 2 2" xfId="2596"/>
    <cellStyle name="normální 12 19 3" xfId="2321"/>
    <cellStyle name="normální 12 19 4" xfId="2463"/>
    <cellStyle name="normální 12 2" xfId="369"/>
    <cellStyle name="normální 12 2 2" xfId="370"/>
    <cellStyle name="normální 12 2 3" xfId="371"/>
    <cellStyle name="normální 12 2 4" xfId="372"/>
    <cellStyle name="normální 12 2 5" xfId="373"/>
    <cellStyle name="normální 12 2 6" xfId="374"/>
    <cellStyle name="normální 12 2_1125_SZDC" xfId="375"/>
    <cellStyle name="normální 12 20" xfId="376"/>
    <cellStyle name="normální 12 20 2" xfId="2192"/>
    <cellStyle name="normální 12 20 2 2" xfId="2598"/>
    <cellStyle name="normální 12 20 3" xfId="2322"/>
    <cellStyle name="normální 12 20 4" xfId="2464"/>
    <cellStyle name="normální 12 21" xfId="377"/>
    <cellStyle name="normální 12 21 2" xfId="2193"/>
    <cellStyle name="normální 12 21 2 2" xfId="2599"/>
    <cellStyle name="normální 12 21 3" xfId="2323"/>
    <cellStyle name="normální 12 21 4" xfId="2465"/>
    <cellStyle name="normální 12 22" xfId="378"/>
    <cellStyle name="normální 12 22 2" xfId="2194"/>
    <cellStyle name="normální 12 22 2 2" xfId="2600"/>
    <cellStyle name="normální 12 22 3" xfId="2324"/>
    <cellStyle name="normální 12 22 4" xfId="2466"/>
    <cellStyle name="normální 12 23" xfId="379"/>
    <cellStyle name="normální 12 23 2" xfId="2195"/>
    <cellStyle name="normální 12 23 2 2" xfId="2601"/>
    <cellStyle name="normální 12 23 3" xfId="2325"/>
    <cellStyle name="normální 12 23 4" xfId="2467"/>
    <cellStyle name="normální 12 24" xfId="380"/>
    <cellStyle name="normální 12 24 2" xfId="2196"/>
    <cellStyle name="normální 12 24 2 2" xfId="2602"/>
    <cellStyle name="normální 12 24 3" xfId="2326"/>
    <cellStyle name="normální 12 24 4" xfId="2468"/>
    <cellStyle name="normální 12 25" xfId="381"/>
    <cellStyle name="normální 12 25 2" xfId="2197"/>
    <cellStyle name="normální 12 25 2 2" xfId="2603"/>
    <cellStyle name="normální 12 25 3" xfId="2327"/>
    <cellStyle name="normální 12 25 4" xfId="2469"/>
    <cellStyle name="normální 12 26" xfId="382"/>
    <cellStyle name="normální 12 26 2" xfId="2198"/>
    <cellStyle name="normální 12 26 2 2" xfId="2604"/>
    <cellStyle name="normální 12 26 3" xfId="2328"/>
    <cellStyle name="normální 12 26 4" xfId="2470"/>
    <cellStyle name="normální 12 27" xfId="383"/>
    <cellStyle name="normální 12 27 2" xfId="2199"/>
    <cellStyle name="normální 12 27 2 2" xfId="2605"/>
    <cellStyle name="normální 12 27 3" xfId="2329"/>
    <cellStyle name="normální 12 27 4" xfId="2471"/>
    <cellStyle name="normální 12 28" xfId="384"/>
    <cellStyle name="normální 12 28 2" xfId="2200"/>
    <cellStyle name="normální 12 28 2 2" xfId="2606"/>
    <cellStyle name="normální 12 28 3" xfId="2330"/>
    <cellStyle name="normální 12 28 4" xfId="2472"/>
    <cellStyle name="normální 12 29" xfId="385"/>
    <cellStyle name="normální 12 29 2" xfId="2201"/>
    <cellStyle name="normální 12 29 2 2" xfId="2607"/>
    <cellStyle name="normální 12 29 3" xfId="2331"/>
    <cellStyle name="normální 12 29 4" xfId="2473"/>
    <cellStyle name="normální 12 3" xfId="386"/>
    <cellStyle name="normální 12 3 2" xfId="387"/>
    <cellStyle name="normální 12 3 3" xfId="388"/>
    <cellStyle name="normální 12 3 4" xfId="389"/>
    <cellStyle name="normální 12 3 5" xfId="390"/>
    <cellStyle name="normální 12 3 6" xfId="391"/>
    <cellStyle name="normální 12 3_1125_SZDC" xfId="392"/>
    <cellStyle name="normální 12 30" xfId="393"/>
    <cellStyle name="normální 12 30 2" xfId="2202"/>
    <cellStyle name="normální 12 30 2 2" xfId="2608"/>
    <cellStyle name="normální 12 30 3" xfId="2332"/>
    <cellStyle name="normální 12 30 4" xfId="2474"/>
    <cellStyle name="normální 12 31" xfId="394"/>
    <cellStyle name="normální 12 31 2" xfId="2203"/>
    <cellStyle name="normální 12 31 2 2" xfId="2609"/>
    <cellStyle name="normální 12 31 3" xfId="2333"/>
    <cellStyle name="normální 12 31 4" xfId="2475"/>
    <cellStyle name="normální 12 32" xfId="395"/>
    <cellStyle name="normální 12 32 2" xfId="2204"/>
    <cellStyle name="normální 12 32 2 2" xfId="2610"/>
    <cellStyle name="normální 12 32 3" xfId="2334"/>
    <cellStyle name="normální 12 32 4" xfId="2476"/>
    <cellStyle name="normální 12 33" xfId="396"/>
    <cellStyle name="normální 12 33 2" xfId="2205"/>
    <cellStyle name="normální 12 33 2 2" xfId="2611"/>
    <cellStyle name="normální 12 33 3" xfId="2335"/>
    <cellStyle name="normální 12 33 4" xfId="2477"/>
    <cellStyle name="normální 12 34" xfId="397"/>
    <cellStyle name="normální 12 34 2" xfId="2206"/>
    <cellStyle name="normální 12 34 2 2" xfId="2612"/>
    <cellStyle name="normální 12 34 3" xfId="2336"/>
    <cellStyle name="normální 12 34 4" xfId="2478"/>
    <cellStyle name="normální 12 35" xfId="398"/>
    <cellStyle name="normální 12 35 2" xfId="2207"/>
    <cellStyle name="normální 12 35 2 2" xfId="2613"/>
    <cellStyle name="normální 12 35 3" xfId="2337"/>
    <cellStyle name="normální 12 35 4" xfId="2479"/>
    <cellStyle name="normální 12 36" xfId="399"/>
    <cellStyle name="normální 12 36 2" xfId="2208"/>
    <cellStyle name="normální 12 36 2 2" xfId="2614"/>
    <cellStyle name="normální 12 36 3" xfId="2338"/>
    <cellStyle name="normální 12 36 4" xfId="2480"/>
    <cellStyle name="normální 12 37" xfId="400"/>
    <cellStyle name="normální 12 37 2" xfId="2209"/>
    <cellStyle name="normální 12 37 2 2" xfId="2615"/>
    <cellStyle name="normální 12 37 3" xfId="2339"/>
    <cellStyle name="normální 12 37 4" xfId="2481"/>
    <cellStyle name="normální 12 38" xfId="401"/>
    <cellStyle name="normální 12 38 2" xfId="2210"/>
    <cellStyle name="normální 12 38 2 2" xfId="2616"/>
    <cellStyle name="normální 12 38 3" xfId="2340"/>
    <cellStyle name="normální 12 38 4" xfId="2482"/>
    <cellStyle name="normální 12 39" xfId="402"/>
    <cellStyle name="normální 12 39 2" xfId="2211"/>
    <cellStyle name="normální 12 39 2 2" xfId="2617"/>
    <cellStyle name="normální 12 39 3" xfId="2341"/>
    <cellStyle name="normální 12 39 4" xfId="2483"/>
    <cellStyle name="normální 12 4" xfId="403"/>
    <cellStyle name="normální 12 4 2" xfId="404"/>
    <cellStyle name="normální 12 4 3" xfId="405"/>
    <cellStyle name="normální 12 4 4" xfId="406"/>
    <cellStyle name="normální 12 4 5" xfId="407"/>
    <cellStyle name="normální 12 4 6" xfId="408"/>
    <cellStyle name="normální 12 4_1125_SZDC" xfId="409"/>
    <cellStyle name="normální 12 40" xfId="410"/>
    <cellStyle name="normální 12 40 2" xfId="2212"/>
    <cellStyle name="normální 12 40 2 2" xfId="2618"/>
    <cellStyle name="normální 12 40 3" xfId="2342"/>
    <cellStyle name="normální 12 40 4" xfId="2484"/>
    <cellStyle name="normální 12 41" xfId="411"/>
    <cellStyle name="normální 12 41 2" xfId="2213"/>
    <cellStyle name="normální 12 41 2 2" xfId="2619"/>
    <cellStyle name="normální 12 41 3" xfId="2343"/>
    <cellStyle name="normální 12 41 4" xfId="2485"/>
    <cellStyle name="normální 12 42" xfId="412"/>
    <cellStyle name="normální 12 42 2" xfId="2214"/>
    <cellStyle name="normální 12 42 2 2" xfId="2620"/>
    <cellStyle name="normální 12 42 3" xfId="2344"/>
    <cellStyle name="normální 12 42 4" xfId="2486"/>
    <cellStyle name="normální 12 43" xfId="413"/>
    <cellStyle name="normální 12 43 2" xfId="2215"/>
    <cellStyle name="normální 12 43 2 2" xfId="2621"/>
    <cellStyle name="normální 12 43 3" xfId="2345"/>
    <cellStyle name="normální 12 43 4" xfId="2487"/>
    <cellStyle name="normální 12 44" xfId="414"/>
    <cellStyle name="normální 12 44 2" xfId="2216"/>
    <cellStyle name="normální 12 44 2 2" xfId="2622"/>
    <cellStyle name="normální 12 44 3" xfId="2346"/>
    <cellStyle name="normální 12 44 4" xfId="2488"/>
    <cellStyle name="normální 12 45" xfId="415"/>
    <cellStyle name="normální 12 45 2" xfId="2217"/>
    <cellStyle name="normální 12 45 2 2" xfId="2623"/>
    <cellStyle name="normální 12 45 3" xfId="2347"/>
    <cellStyle name="normální 12 45 4" xfId="2489"/>
    <cellStyle name="normální 12 46" xfId="416"/>
    <cellStyle name="normální 12 46 2" xfId="2218"/>
    <cellStyle name="normální 12 46 2 2" xfId="2624"/>
    <cellStyle name="normální 12 46 3" xfId="2348"/>
    <cellStyle name="normální 12 46 4" xfId="2490"/>
    <cellStyle name="normální 12 47" xfId="417"/>
    <cellStyle name="normální 12 47 2" xfId="2219"/>
    <cellStyle name="normální 12 47 2 2" xfId="2625"/>
    <cellStyle name="normální 12 47 3" xfId="2349"/>
    <cellStyle name="normální 12 47 4" xfId="2491"/>
    <cellStyle name="normální 12 48" xfId="418"/>
    <cellStyle name="normální 12 48 2" xfId="2220"/>
    <cellStyle name="normální 12 48 2 2" xfId="2626"/>
    <cellStyle name="normální 12 48 3" xfId="2350"/>
    <cellStyle name="normální 12 48 4" xfId="2492"/>
    <cellStyle name="normální 12 49" xfId="419"/>
    <cellStyle name="normální 12 49 2" xfId="2221"/>
    <cellStyle name="normální 12 49 2 2" xfId="2627"/>
    <cellStyle name="normální 12 49 3" xfId="2351"/>
    <cellStyle name="normální 12 49 4" xfId="2493"/>
    <cellStyle name="normální 12 5" xfId="420"/>
    <cellStyle name="normální 12 5 2" xfId="421"/>
    <cellStyle name="normální 12 5 3" xfId="422"/>
    <cellStyle name="normální 12 5 4" xfId="423"/>
    <cellStyle name="normální 12 5 5" xfId="424"/>
    <cellStyle name="normální 12 5 6" xfId="425"/>
    <cellStyle name="normální 12 5_1125_SZDC" xfId="426"/>
    <cellStyle name="normální 12 50" xfId="427"/>
    <cellStyle name="normální 12 50 2" xfId="2222"/>
    <cellStyle name="normální 12 50 2 2" xfId="2628"/>
    <cellStyle name="normální 12 50 3" xfId="2352"/>
    <cellStyle name="normální 12 50 4" xfId="2494"/>
    <cellStyle name="normální 12 51" xfId="428"/>
    <cellStyle name="normální 12 51 2" xfId="2223"/>
    <cellStyle name="normální 12 51 2 2" xfId="2629"/>
    <cellStyle name="normální 12 51 3" xfId="2353"/>
    <cellStyle name="normální 12 51 4" xfId="2495"/>
    <cellStyle name="normální 12 52" xfId="429"/>
    <cellStyle name="normální 12 52 2" xfId="2224"/>
    <cellStyle name="normální 12 52 2 2" xfId="2630"/>
    <cellStyle name="normální 12 52 3" xfId="2354"/>
    <cellStyle name="normální 12 52 4" xfId="2496"/>
    <cellStyle name="normální 12 53" xfId="430"/>
    <cellStyle name="normální 12 53 2" xfId="2225"/>
    <cellStyle name="normální 12 53 2 2" xfId="2631"/>
    <cellStyle name="normální 12 53 3" xfId="2355"/>
    <cellStyle name="normální 12 53 4" xfId="2497"/>
    <cellStyle name="normální 12 54" xfId="431"/>
    <cellStyle name="normální 12 54 2" xfId="2226"/>
    <cellStyle name="normální 12 54 2 2" xfId="2632"/>
    <cellStyle name="normální 12 54 3" xfId="2356"/>
    <cellStyle name="normální 12 54 4" xfId="2498"/>
    <cellStyle name="normální 12 55" xfId="432"/>
    <cellStyle name="normální 12 55 2" xfId="2227"/>
    <cellStyle name="normální 12 55 2 2" xfId="2633"/>
    <cellStyle name="normální 12 55 3" xfId="2357"/>
    <cellStyle name="normální 12 55 4" xfId="2499"/>
    <cellStyle name="normální 12 56" xfId="433"/>
    <cellStyle name="normální 12 56 2" xfId="2228"/>
    <cellStyle name="normální 12 56 2 2" xfId="2634"/>
    <cellStyle name="normální 12 56 3" xfId="2358"/>
    <cellStyle name="normální 12 56 4" xfId="2500"/>
    <cellStyle name="normální 12 57" xfId="434"/>
    <cellStyle name="normální 12 57 2" xfId="2229"/>
    <cellStyle name="normální 12 57 2 2" xfId="2635"/>
    <cellStyle name="normální 12 57 3" xfId="2359"/>
    <cellStyle name="normální 12 57 4" xfId="2501"/>
    <cellStyle name="normální 12 58" xfId="435"/>
    <cellStyle name="normální 12 58 2" xfId="2230"/>
    <cellStyle name="normální 12 58 2 2" xfId="2636"/>
    <cellStyle name="normální 12 58 3" xfId="2360"/>
    <cellStyle name="normální 12 58 4" xfId="2502"/>
    <cellStyle name="normální 12 59" xfId="436"/>
    <cellStyle name="normální 12 59 2" xfId="2231"/>
    <cellStyle name="normální 12 59 2 2" xfId="2637"/>
    <cellStyle name="normální 12 59 3" xfId="2361"/>
    <cellStyle name="normální 12 59 4" xfId="2503"/>
    <cellStyle name="normální 12 6" xfId="437"/>
    <cellStyle name="normální 12 6 2" xfId="438"/>
    <cellStyle name="normální 12 6 3" xfId="439"/>
    <cellStyle name="normální 12 6 4" xfId="440"/>
    <cellStyle name="normální 12 6 5" xfId="441"/>
    <cellStyle name="normální 12 6 6" xfId="442"/>
    <cellStyle name="normální 12 6_1125_SZDC" xfId="443"/>
    <cellStyle name="normální 12 60" xfId="444"/>
    <cellStyle name="normální 12 60 2" xfId="2232"/>
    <cellStyle name="normální 12 60 2 2" xfId="2638"/>
    <cellStyle name="normální 12 60 3" xfId="2362"/>
    <cellStyle name="normální 12 60 4" xfId="2504"/>
    <cellStyle name="normální 12 61" xfId="445"/>
    <cellStyle name="normální 12 61 2" xfId="2233"/>
    <cellStyle name="normální 12 61 2 2" xfId="2639"/>
    <cellStyle name="normální 12 61 3" xfId="2363"/>
    <cellStyle name="normální 12 61 4" xfId="2505"/>
    <cellStyle name="normální 12 62" xfId="446"/>
    <cellStyle name="normální 12 62 2" xfId="2234"/>
    <cellStyle name="normální 12 62 2 2" xfId="2640"/>
    <cellStyle name="normální 12 62 3" xfId="2364"/>
    <cellStyle name="normální 12 62 4" xfId="2506"/>
    <cellStyle name="normální 12 63" xfId="447"/>
    <cellStyle name="normální 12 63 2" xfId="2235"/>
    <cellStyle name="normální 12 63 2 2" xfId="2641"/>
    <cellStyle name="normální 12 63 3" xfId="2365"/>
    <cellStyle name="normální 12 63 4" xfId="2507"/>
    <cellStyle name="normální 12 64" xfId="448"/>
    <cellStyle name="normální 12 64 2" xfId="2236"/>
    <cellStyle name="normální 12 64 2 2" xfId="2642"/>
    <cellStyle name="normální 12 64 3" xfId="2366"/>
    <cellStyle name="normální 12 64 4" xfId="2508"/>
    <cellStyle name="normální 12 65" xfId="449"/>
    <cellStyle name="normální 12 65 2" xfId="2237"/>
    <cellStyle name="normální 12 65 2 2" xfId="2643"/>
    <cellStyle name="normální 12 65 3" xfId="2367"/>
    <cellStyle name="normální 12 65 4" xfId="2509"/>
    <cellStyle name="normální 12 66" xfId="450"/>
    <cellStyle name="normální 12 66 2" xfId="2238"/>
    <cellStyle name="normální 12 66 2 2" xfId="2644"/>
    <cellStyle name="normální 12 66 3" xfId="2368"/>
    <cellStyle name="normální 12 66 4" xfId="2510"/>
    <cellStyle name="normální 12 67" xfId="451"/>
    <cellStyle name="normální 12 67 2" xfId="2239"/>
    <cellStyle name="normální 12 67 2 2" xfId="2645"/>
    <cellStyle name="normální 12 67 3" xfId="2369"/>
    <cellStyle name="normální 12 67 4" xfId="2511"/>
    <cellStyle name="normální 12 68" xfId="452"/>
    <cellStyle name="normální 12 68 2" xfId="2240"/>
    <cellStyle name="normální 12 68 2 2" xfId="2646"/>
    <cellStyle name="normální 12 68 3" xfId="2370"/>
    <cellStyle name="normální 12 68 4" xfId="2512"/>
    <cellStyle name="normální 12 69" xfId="453"/>
    <cellStyle name="normální 12 69 2" xfId="2241"/>
    <cellStyle name="normální 12 69 2 2" xfId="2647"/>
    <cellStyle name="normální 12 69 3" xfId="2371"/>
    <cellStyle name="normální 12 69 4" xfId="2513"/>
    <cellStyle name="normální 12 7" xfId="454"/>
    <cellStyle name="normální 12 7 2" xfId="455"/>
    <cellStyle name="normální 12 7 3" xfId="456"/>
    <cellStyle name="normální 12 7 4" xfId="457"/>
    <cellStyle name="normální 12 7 5" xfId="458"/>
    <cellStyle name="normální 12 7 6" xfId="459"/>
    <cellStyle name="normální 12 7_1125_SZDC" xfId="460"/>
    <cellStyle name="normální 12 70" xfId="461"/>
    <cellStyle name="normální 12 70 2" xfId="2242"/>
    <cellStyle name="normální 12 70 2 2" xfId="2648"/>
    <cellStyle name="normální 12 70 3" xfId="2372"/>
    <cellStyle name="normální 12 70 4" xfId="2514"/>
    <cellStyle name="normální 12 71" xfId="462"/>
    <cellStyle name="normální 12 71 2" xfId="2243"/>
    <cellStyle name="normální 12 71 2 2" xfId="2649"/>
    <cellStyle name="normální 12 71 3" xfId="2373"/>
    <cellStyle name="normální 12 71 4" xfId="2515"/>
    <cellStyle name="normální 12 72" xfId="463"/>
    <cellStyle name="normální 12 72 2" xfId="2244"/>
    <cellStyle name="normální 12 72 2 2" xfId="2650"/>
    <cellStyle name="normální 12 72 3" xfId="2374"/>
    <cellStyle name="normální 12 72 4" xfId="2516"/>
    <cellStyle name="normální 12 73" xfId="2171"/>
    <cellStyle name="normální 12 73 2" xfId="2651"/>
    <cellStyle name="normální 12 73 3" xfId="2776"/>
    <cellStyle name="normální 12 73 4" xfId="2453"/>
    <cellStyle name="normální 12 74" xfId="2181"/>
    <cellStyle name="normální 12 74 2" xfId="2779"/>
    <cellStyle name="normální 12 74 3" xfId="2586"/>
    <cellStyle name="normální 12 75" xfId="2311"/>
    <cellStyle name="Normální 12 76" xfId="2442"/>
    <cellStyle name="normální 12 8" xfId="464"/>
    <cellStyle name="normální 12 8 2" xfId="465"/>
    <cellStyle name="normální 12 8 3" xfId="466"/>
    <cellStyle name="normální 12 8 4" xfId="467"/>
    <cellStyle name="normální 12 8 5" xfId="468"/>
    <cellStyle name="normální 12 8 6" xfId="469"/>
    <cellStyle name="normální 12 8_1125_SZDC" xfId="470"/>
    <cellStyle name="normální 12 9" xfId="471"/>
    <cellStyle name="normální 12 9 2" xfId="472"/>
    <cellStyle name="normální 12 9 3" xfId="473"/>
    <cellStyle name="normální 12 9 4" xfId="474"/>
    <cellStyle name="normální 12 9 5" xfId="475"/>
    <cellStyle name="normální 12 9 6" xfId="476"/>
    <cellStyle name="normální 12 9_1125_SZDC" xfId="477"/>
    <cellStyle name="normální 13 10" xfId="478"/>
    <cellStyle name="normální 13 11" xfId="479"/>
    <cellStyle name="normální 13 12" xfId="480"/>
    <cellStyle name="normální 13 13" xfId="481"/>
    <cellStyle name="normální 13 14" xfId="482"/>
    <cellStyle name="normální 13 15" xfId="483"/>
    <cellStyle name="normální 13 16" xfId="484"/>
    <cellStyle name="normální 13 17" xfId="485"/>
    <cellStyle name="normální 13 18" xfId="486"/>
    <cellStyle name="normální 13 19" xfId="487"/>
    <cellStyle name="normální 13 2" xfId="488"/>
    <cellStyle name="normální 13 2 2" xfId="489"/>
    <cellStyle name="normální 13 2 3" xfId="490"/>
    <cellStyle name="normální 13 2 4" xfId="491"/>
    <cellStyle name="normální 13 2 5" xfId="492"/>
    <cellStyle name="normální 13 2 6" xfId="493"/>
    <cellStyle name="normální 13 2_1125_SZDC" xfId="494"/>
    <cellStyle name="normální 13 20" xfId="495"/>
    <cellStyle name="normální 13 21" xfId="496"/>
    <cellStyle name="normální 13 22" xfId="497"/>
    <cellStyle name="normální 13 23" xfId="498"/>
    <cellStyle name="normální 13 24" xfId="499"/>
    <cellStyle name="normální 13 25" xfId="500"/>
    <cellStyle name="normální 13 26" xfId="501"/>
    <cellStyle name="normální 13 27" xfId="502"/>
    <cellStyle name="normální 13 28" xfId="503"/>
    <cellStyle name="normální 13 29" xfId="504"/>
    <cellStyle name="normální 13 3" xfId="505"/>
    <cellStyle name="normální 13 3 2" xfId="506"/>
    <cellStyle name="normální 13 3 3" xfId="507"/>
    <cellStyle name="normální 13 3 4" xfId="508"/>
    <cellStyle name="normální 13 3 5" xfId="509"/>
    <cellStyle name="normální 13 3 6" xfId="510"/>
    <cellStyle name="normální 13 3_1125_SZDC" xfId="511"/>
    <cellStyle name="normální 13 30" xfId="512"/>
    <cellStyle name="normální 13 31" xfId="513"/>
    <cellStyle name="normální 13 32" xfId="514"/>
    <cellStyle name="normální 13 33" xfId="515"/>
    <cellStyle name="normální 13 34" xfId="516"/>
    <cellStyle name="normální 13 35" xfId="517"/>
    <cellStyle name="normální 13 36" xfId="518"/>
    <cellStyle name="normální 13 37" xfId="519"/>
    <cellStyle name="normální 13 38" xfId="520"/>
    <cellStyle name="normální 13 39" xfId="521"/>
    <cellStyle name="normální 13 4" xfId="522"/>
    <cellStyle name="normální 13 4 2" xfId="523"/>
    <cellStyle name="normální 13 4 3" xfId="524"/>
    <cellStyle name="normální 13 4 4" xfId="525"/>
    <cellStyle name="normální 13 4 5" xfId="526"/>
    <cellStyle name="normální 13 4 6" xfId="527"/>
    <cellStyle name="normální 13 4_1125_SZDC" xfId="528"/>
    <cellStyle name="normální 13 40" xfId="529"/>
    <cellStyle name="normální 13 41" xfId="530"/>
    <cellStyle name="normální 13 42" xfId="531"/>
    <cellStyle name="normální 13 43" xfId="532"/>
    <cellStyle name="normální 13 44" xfId="533"/>
    <cellStyle name="normální 13 45" xfId="534"/>
    <cellStyle name="normální 13 46" xfId="535"/>
    <cellStyle name="normální 13 47" xfId="536"/>
    <cellStyle name="normální 13 48" xfId="537"/>
    <cellStyle name="normální 13 49" xfId="538"/>
    <cellStyle name="normální 13 5" xfId="539"/>
    <cellStyle name="normální 13 5 2" xfId="540"/>
    <cellStyle name="normální 13 5 3" xfId="541"/>
    <cellStyle name="normální 13 5 4" xfId="542"/>
    <cellStyle name="normální 13 5 5" xfId="543"/>
    <cellStyle name="normální 13 5 6" xfId="544"/>
    <cellStyle name="normální 13 5_1125_SZDC" xfId="545"/>
    <cellStyle name="normální 13 50" xfId="546"/>
    <cellStyle name="normální 13 51" xfId="547"/>
    <cellStyle name="normální 13 52" xfId="548"/>
    <cellStyle name="normální 13 53" xfId="549"/>
    <cellStyle name="normální 13 54" xfId="550"/>
    <cellStyle name="normální 13 55" xfId="551"/>
    <cellStyle name="normální 13 56" xfId="552"/>
    <cellStyle name="normální 13 57" xfId="553"/>
    <cellStyle name="normální 13 58" xfId="554"/>
    <cellStyle name="normální 13 59" xfId="555"/>
    <cellStyle name="normální 13 6" xfId="556"/>
    <cellStyle name="normální 13 6 2" xfId="557"/>
    <cellStyle name="normální 13 6 3" xfId="558"/>
    <cellStyle name="normální 13 6 4" xfId="559"/>
    <cellStyle name="normální 13 6 5" xfId="560"/>
    <cellStyle name="normální 13 6 6" xfId="561"/>
    <cellStyle name="normální 13 6_1125_SZDC" xfId="562"/>
    <cellStyle name="normální 13 60" xfId="563"/>
    <cellStyle name="normální 13 61" xfId="564"/>
    <cellStyle name="normální 13 62" xfId="565"/>
    <cellStyle name="normální 13 63" xfId="566"/>
    <cellStyle name="normální 13 64" xfId="567"/>
    <cellStyle name="normální 13 65" xfId="568"/>
    <cellStyle name="normální 13 66" xfId="569"/>
    <cellStyle name="normální 13 67" xfId="570"/>
    <cellStyle name="normální 13 68" xfId="571"/>
    <cellStyle name="normální 13 69" xfId="572"/>
    <cellStyle name="normální 13 7" xfId="573"/>
    <cellStyle name="normální 13 7 2" xfId="574"/>
    <cellStyle name="normální 13 7 3" xfId="575"/>
    <cellStyle name="normální 13 7 4" xfId="576"/>
    <cellStyle name="normální 13 7 5" xfId="577"/>
    <cellStyle name="normální 13 7 6" xfId="578"/>
    <cellStyle name="normální 13 7_1125_SZDC" xfId="579"/>
    <cellStyle name="normální 13 70" xfId="580"/>
    <cellStyle name="normální 13 71" xfId="581"/>
    <cellStyle name="normální 13 72" xfId="582"/>
    <cellStyle name="normální 13 73" xfId="583"/>
    <cellStyle name="normální 13 74" xfId="584"/>
    <cellStyle name="normální 13 75" xfId="585"/>
    <cellStyle name="normální 13 76" xfId="586"/>
    <cellStyle name="normální 13 8" xfId="587"/>
    <cellStyle name="normální 13 8 2" xfId="588"/>
    <cellStyle name="normální 13 8 3" xfId="589"/>
    <cellStyle name="normální 13 8 4" xfId="590"/>
    <cellStyle name="normální 13 8 5" xfId="591"/>
    <cellStyle name="normální 13 8 6" xfId="592"/>
    <cellStyle name="normální 13 8_1125_SZDC" xfId="593"/>
    <cellStyle name="normální 13 9" xfId="594"/>
    <cellStyle name="normální 13 9 2" xfId="595"/>
    <cellStyle name="normální 13 9 3" xfId="596"/>
    <cellStyle name="normální 13 9 4" xfId="597"/>
    <cellStyle name="normální 13 9 5" xfId="598"/>
    <cellStyle name="normální 13 9 6" xfId="599"/>
    <cellStyle name="normální 13 9_1125_SZDC" xfId="600"/>
    <cellStyle name="normální 14 10" xfId="601"/>
    <cellStyle name="normální 14 11" xfId="602"/>
    <cellStyle name="normální 14 12" xfId="603"/>
    <cellStyle name="normální 14 13" xfId="604"/>
    <cellStyle name="normální 14 14" xfId="605"/>
    <cellStyle name="normální 14 15" xfId="606"/>
    <cellStyle name="normální 14 16" xfId="607"/>
    <cellStyle name="normální 14 17" xfId="608"/>
    <cellStyle name="normální 14 18" xfId="609"/>
    <cellStyle name="normální 14 19" xfId="610"/>
    <cellStyle name="normální 14 2" xfId="611"/>
    <cellStyle name="normální 14 2 2" xfId="612"/>
    <cellStyle name="normální 14 2 3" xfId="613"/>
    <cellStyle name="normální 14 2 4" xfId="614"/>
    <cellStyle name="normální 14 2 5" xfId="615"/>
    <cellStyle name="normální 14 2 6" xfId="616"/>
    <cellStyle name="normální 14 2_1125_SZDC" xfId="617"/>
    <cellStyle name="normální 14 20" xfId="618"/>
    <cellStyle name="normální 14 21" xfId="619"/>
    <cellStyle name="normální 14 22" xfId="620"/>
    <cellStyle name="normální 14 23" xfId="621"/>
    <cellStyle name="normální 14 24" xfId="622"/>
    <cellStyle name="normální 14 25" xfId="623"/>
    <cellStyle name="normální 14 26" xfId="624"/>
    <cellStyle name="normální 14 27" xfId="625"/>
    <cellStyle name="normální 14 28" xfId="626"/>
    <cellStyle name="normální 14 29" xfId="627"/>
    <cellStyle name="normální 14 3" xfId="628"/>
    <cellStyle name="normální 14 3 2" xfId="629"/>
    <cellStyle name="normální 14 3 3" xfId="630"/>
    <cellStyle name="normální 14 3 4" xfId="631"/>
    <cellStyle name="normální 14 3 5" xfId="632"/>
    <cellStyle name="normální 14 3 6" xfId="633"/>
    <cellStyle name="normální 14 3_1125_SZDC" xfId="634"/>
    <cellStyle name="normální 14 30" xfId="635"/>
    <cellStyle name="normální 14 31" xfId="636"/>
    <cellStyle name="normální 14 32" xfId="637"/>
    <cellStyle name="normální 14 33" xfId="638"/>
    <cellStyle name="normální 14 34" xfId="639"/>
    <cellStyle name="normální 14 35" xfId="640"/>
    <cellStyle name="normální 14 36" xfId="641"/>
    <cellStyle name="normální 14 37" xfId="642"/>
    <cellStyle name="normální 14 38" xfId="643"/>
    <cellStyle name="normální 14 39" xfId="644"/>
    <cellStyle name="normální 14 4" xfId="645"/>
    <cellStyle name="normální 14 4 2" xfId="646"/>
    <cellStyle name="normální 14 4 3" xfId="647"/>
    <cellStyle name="normální 14 4 4" xfId="648"/>
    <cellStyle name="normální 14 4 5" xfId="649"/>
    <cellStyle name="normální 14 4 6" xfId="650"/>
    <cellStyle name="normální 14 4_1125_SZDC" xfId="651"/>
    <cellStyle name="normální 14 40" xfId="652"/>
    <cellStyle name="normální 14 41" xfId="653"/>
    <cellStyle name="normální 14 42" xfId="654"/>
    <cellStyle name="normální 14 43" xfId="655"/>
    <cellStyle name="normální 14 44" xfId="656"/>
    <cellStyle name="normální 14 45" xfId="657"/>
    <cellStyle name="normální 14 46" xfId="658"/>
    <cellStyle name="normální 14 47" xfId="659"/>
    <cellStyle name="normální 14 48" xfId="660"/>
    <cellStyle name="normální 14 49" xfId="661"/>
    <cellStyle name="normální 14 5" xfId="662"/>
    <cellStyle name="normální 14 5 2" xfId="663"/>
    <cellStyle name="normální 14 5 3" xfId="664"/>
    <cellStyle name="normální 14 5 4" xfId="665"/>
    <cellStyle name="normální 14 5 5" xfId="666"/>
    <cellStyle name="normální 14 5 6" xfId="667"/>
    <cellStyle name="normální 14 5_1125_SZDC" xfId="668"/>
    <cellStyle name="normální 14 50" xfId="669"/>
    <cellStyle name="normální 14 51" xfId="670"/>
    <cellStyle name="normální 14 52" xfId="671"/>
    <cellStyle name="normální 14 53" xfId="672"/>
    <cellStyle name="normální 14 54" xfId="673"/>
    <cellStyle name="normální 14 55" xfId="674"/>
    <cellStyle name="normální 14 56" xfId="675"/>
    <cellStyle name="normální 14 57" xfId="676"/>
    <cellStyle name="normální 14 58" xfId="677"/>
    <cellStyle name="normální 14 59" xfId="678"/>
    <cellStyle name="normální 14 6" xfId="679"/>
    <cellStyle name="normální 14 6 2" xfId="680"/>
    <cellStyle name="normální 14 6 3" xfId="681"/>
    <cellStyle name="normální 14 6 4" xfId="682"/>
    <cellStyle name="normální 14 6 5" xfId="683"/>
    <cellStyle name="normální 14 6 6" xfId="684"/>
    <cellStyle name="normální 14 6_1125_SZDC" xfId="685"/>
    <cellStyle name="normální 14 60" xfId="686"/>
    <cellStyle name="normální 14 61" xfId="687"/>
    <cellStyle name="normální 14 62" xfId="688"/>
    <cellStyle name="normální 14 63" xfId="689"/>
    <cellStyle name="normální 14 64" xfId="690"/>
    <cellStyle name="normální 14 65" xfId="691"/>
    <cellStyle name="normální 14 66" xfId="692"/>
    <cellStyle name="normální 14 67" xfId="693"/>
    <cellStyle name="normální 14 68" xfId="694"/>
    <cellStyle name="normální 14 69" xfId="695"/>
    <cellStyle name="normální 14 7" xfId="696"/>
    <cellStyle name="normální 14 7 2" xfId="697"/>
    <cellStyle name="normální 14 7 3" xfId="698"/>
    <cellStyle name="normální 14 7 4" xfId="699"/>
    <cellStyle name="normální 14 7 5" xfId="700"/>
    <cellStyle name="normální 14 7 6" xfId="701"/>
    <cellStyle name="normální 14 7_1125_SZDC" xfId="702"/>
    <cellStyle name="normální 14 70" xfId="703"/>
    <cellStyle name="normální 14 71" xfId="704"/>
    <cellStyle name="normální 14 72" xfId="705"/>
    <cellStyle name="normální 14 73" xfId="706"/>
    <cellStyle name="normální 14 74" xfId="707"/>
    <cellStyle name="normální 14 75" xfId="708"/>
    <cellStyle name="normální 14 76" xfId="709"/>
    <cellStyle name="normální 14 77" xfId="710"/>
    <cellStyle name="normální 14 78" xfId="711"/>
    <cellStyle name="normální 14 79" xfId="712"/>
    <cellStyle name="normální 14 8" xfId="713"/>
    <cellStyle name="normální 14 8 2" xfId="714"/>
    <cellStyle name="normální 14 8 3" xfId="715"/>
    <cellStyle name="normální 14 8 4" xfId="716"/>
    <cellStyle name="normální 14 8 5" xfId="717"/>
    <cellStyle name="normální 14 8 6" xfId="718"/>
    <cellStyle name="normální 14 8_1125_SZDC" xfId="719"/>
    <cellStyle name="normální 14 80" xfId="720"/>
    <cellStyle name="normální 14 81" xfId="721"/>
    <cellStyle name="normální 14 82" xfId="722"/>
    <cellStyle name="normální 14 83" xfId="723"/>
    <cellStyle name="normální 14 84" xfId="724"/>
    <cellStyle name="normální 14 85" xfId="725"/>
    <cellStyle name="normální 14 86" xfId="726"/>
    <cellStyle name="normální 14 9" xfId="727"/>
    <cellStyle name="normální 14 9 2" xfId="728"/>
    <cellStyle name="normální 14 9 3" xfId="729"/>
    <cellStyle name="normální 14 9 4" xfId="730"/>
    <cellStyle name="normální 14 9 5" xfId="731"/>
    <cellStyle name="normální 14 9 6" xfId="732"/>
    <cellStyle name="normální 14 9_1125_SZDC" xfId="733"/>
    <cellStyle name="normální 15" xfId="734"/>
    <cellStyle name="normální 15 2" xfId="2172"/>
    <cellStyle name="normální 15 2 2" xfId="2777"/>
    <cellStyle name="normální 15 2 3" xfId="2517"/>
    <cellStyle name="normální 15 3" xfId="2245"/>
    <cellStyle name="normální 15 3 2" xfId="2656"/>
    <cellStyle name="normální 15 4" xfId="2375"/>
    <cellStyle name="Normální 15 5" xfId="2443"/>
    <cellStyle name="normální 16 10" xfId="735"/>
    <cellStyle name="normální 16 11" xfId="736"/>
    <cellStyle name="normální 16 12" xfId="737"/>
    <cellStyle name="normální 16 13" xfId="738"/>
    <cellStyle name="normální 16 14" xfId="739"/>
    <cellStyle name="normální 16 15" xfId="740"/>
    <cellStyle name="normální 16 16" xfId="741"/>
    <cellStyle name="normální 16 17" xfId="742"/>
    <cellStyle name="normální 16 18" xfId="743"/>
    <cellStyle name="normální 16 19" xfId="744"/>
    <cellStyle name="normální 16 2" xfId="745"/>
    <cellStyle name="normální 16 20" xfId="746"/>
    <cellStyle name="normální 16 21" xfId="747"/>
    <cellStyle name="normální 16 22" xfId="748"/>
    <cellStyle name="normální 16 23" xfId="749"/>
    <cellStyle name="normální 16 24" xfId="750"/>
    <cellStyle name="normální 16 25" xfId="751"/>
    <cellStyle name="normální 16 26" xfId="752"/>
    <cellStyle name="normální 16 27" xfId="753"/>
    <cellStyle name="normální 16 28" xfId="754"/>
    <cellStyle name="normální 16 29" xfId="755"/>
    <cellStyle name="normální 16 3" xfId="756"/>
    <cellStyle name="normální 16 30" xfId="757"/>
    <cellStyle name="normální 16 31" xfId="758"/>
    <cellStyle name="normální 16 32" xfId="759"/>
    <cellStyle name="normální 16 33" xfId="760"/>
    <cellStyle name="normální 16 34" xfId="761"/>
    <cellStyle name="normální 16 35" xfId="762"/>
    <cellStyle name="normální 16 36" xfId="763"/>
    <cellStyle name="normální 16 37" xfId="764"/>
    <cellStyle name="normální 16 38" xfId="765"/>
    <cellStyle name="normální 16 39" xfId="766"/>
    <cellStyle name="normální 16 4" xfId="767"/>
    <cellStyle name="normální 16 40" xfId="768"/>
    <cellStyle name="normální 16 41" xfId="769"/>
    <cellStyle name="normální 16 42" xfId="770"/>
    <cellStyle name="normální 16 43" xfId="771"/>
    <cellStyle name="normální 16 44" xfId="772"/>
    <cellStyle name="normální 16 45" xfId="773"/>
    <cellStyle name="normální 16 46" xfId="774"/>
    <cellStyle name="normální 16 47" xfId="775"/>
    <cellStyle name="normální 16 48" xfId="776"/>
    <cellStyle name="normální 16 49" xfId="777"/>
    <cellStyle name="normální 16 5" xfId="778"/>
    <cellStyle name="normální 16 50" xfId="779"/>
    <cellStyle name="normální 16 51" xfId="780"/>
    <cellStyle name="normální 16 52" xfId="781"/>
    <cellStyle name="normální 16 53" xfId="782"/>
    <cellStyle name="normální 16 54" xfId="783"/>
    <cellStyle name="normální 16 55" xfId="784"/>
    <cellStyle name="normální 16 56" xfId="785"/>
    <cellStyle name="normální 16 57" xfId="786"/>
    <cellStyle name="normální 16 58" xfId="787"/>
    <cellStyle name="normální 16 59" xfId="788"/>
    <cellStyle name="normální 16 6" xfId="789"/>
    <cellStyle name="normální 16 60" xfId="790"/>
    <cellStyle name="normální 16 61" xfId="791"/>
    <cellStyle name="normální 16 62" xfId="792"/>
    <cellStyle name="normální 16 63" xfId="793"/>
    <cellStyle name="normální 16 64" xfId="794"/>
    <cellStyle name="normální 16 65" xfId="795"/>
    <cellStyle name="normální 16 66" xfId="796"/>
    <cellStyle name="normální 16 67" xfId="797"/>
    <cellStyle name="normální 16 68" xfId="798"/>
    <cellStyle name="normální 16 69" xfId="799"/>
    <cellStyle name="normální 16 7" xfId="800"/>
    <cellStyle name="normální 16 70" xfId="801"/>
    <cellStyle name="normální 16 71" xfId="802"/>
    <cellStyle name="normální 16 72" xfId="803"/>
    <cellStyle name="normální 16 73" xfId="804"/>
    <cellStyle name="normální 16 74" xfId="805"/>
    <cellStyle name="normální 16 75" xfId="806"/>
    <cellStyle name="normální 16 76" xfId="807"/>
    <cellStyle name="normální 16 77" xfId="808"/>
    <cellStyle name="normální 16 78" xfId="809"/>
    <cellStyle name="normální 16 8" xfId="810"/>
    <cellStyle name="normální 16 9" xfId="811"/>
    <cellStyle name="normální 17" xfId="812"/>
    <cellStyle name="normální 17 2" xfId="2173"/>
    <cellStyle name="normální 17 2 2" xfId="2778"/>
    <cellStyle name="normální 17 2 3" xfId="2518"/>
    <cellStyle name="normální 17 3" xfId="2246"/>
    <cellStyle name="normální 17 3 2" xfId="2657"/>
    <cellStyle name="normální 17 4" xfId="2376"/>
    <cellStyle name="Normální 17 5" xfId="2444"/>
    <cellStyle name="normální 18" xfId="813"/>
    <cellStyle name="normální 18 2" xfId="2174"/>
    <cellStyle name="normální 18 3" xfId="2445"/>
    <cellStyle name="normální 19" xfId="814"/>
    <cellStyle name="normální 19 2" xfId="2175"/>
    <cellStyle name="normální 19 3" xfId="2658"/>
    <cellStyle name="Normální 19 4" xfId="2446"/>
    <cellStyle name="normální 2" xfId="815"/>
    <cellStyle name="normální 2 10" xfId="816"/>
    <cellStyle name="normální 2 10 2" xfId="817"/>
    <cellStyle name="normální 2 10 2 2" xfId="2176"/>
    <cellStyle name="normální 2 10 2 3" xfId="2447"/>
    <cellStyle name="normální 2 10 3" xfId="818"/>
    <cellStyle name="normální 2 10 4" xfId="819"/>
    <cellStyle name="normální 2 10 5" xfId="820"/>
    <cellStyle name="normální 2 10 6" xfId="821"/>
    <cellStyle name="normální 2 10_1125_SZDC" xfId="822"/>
    <cellStyle name="normální 2 100" xfId="823"/>
    <cellStyle name="normální 2 100 2" xfId="2247"/>
    <cellStyle name="normální 2 100 2 2" xfId="2659"/>
    <cellStyle name="normální 2 100 3" xfId="2377"/>
    <cellStyle name="normální 2 100 4" xfId="2519"/>
    <cellStyle name="normální 2 101" xfId="824"/>
    <cellStyle name="normální 2 101 2" xfId="2248"/>
    <cellStyle name="normální 2 101 2 2" xfId="2660"/>
    <cellStyle name="normální 2 101 3" xfId="2378"/>
    <cellStyle name="normální 2 101 4" xfId="2520"/>
    <cellStyle name="normální 2 102" xfId="825"/>
    <cellStyle name="normální 2 103" xfId="826"/>
    <cellStyle name="normální 2 104" xfId="827"/>
    <cellStyle name="normální 2 105" xfId="828"/>
    <cellStyle name="normální 2 106" xfId="829"/>
    <cellStyle name="normální 2 107" xfId="830"/>
    <cellStyle name="normální 2 108" xfId="831"/>
    <cellStyle name="normální 2 109" xfId="832"/>
    <cellStyle name="normální 2 11" xfId="833"/>
    <cellStyle name="normální 2 11 2" xfId="834"/>
    <cellStyle name="normální 2 11 3" xfId="835"/>
    <cellStyle name="normální 2 11 4" xfId="836"/>
    <cellStyle name="normální 2 11 5" xfId="837"/>
    <cellStyle name="normální 2 11 6" xfId="838"/>
    <cellStyle name="normální 2 11_1125_SZDC" xfId="839"/>
    <cellStyle name="normální 2 110" xfId="840"/>
    <cellStyle name="normální 2 111" xfId="841"/>
    <cellStyle name="normální 2 112" xfId="842"/>
    <cellStyle name="normální 2 113" xfId="843"/>
    <cellStyle name="normální 2 114" xfId="844"/>
    <cellStyle name="normální 2 115" xfId="845"/>
    <cellStyle name="normální 2 116" xfId="846"/>
    <cellStyle name="normální 2 117" xfId="847"/>
    <cellStyle name="Normální 2 118" xfId="2661"/>
    <cellStyle name="normální 2 12" xfId="848"/>
    <cellStyle name="normální 2 12 2" xfId="849"/>
    <cellStyle name="normální 2 12 3" xfId="850"/>
    <cellStyle name="normální 2 12 4" xfId="851"/>
    <cellStyle name="normální 2 12 5" xfId="852"/>
    <cellStyle name="normální 2 12 6" xfId="853"/>
    <cellStyle name="normální 2 12_1125_SZDC" xfId="854"/>
    <cellStyle name="normální 2 13" xfId="855"/>
    <cellStyle name="normální 2 13 2" xfId="856"/>
    <cellStyle name="normální 2 13 3" xfId="857"/>
    <cellStyle name="normální 2 13 4" xfId="858"/>
    <cellStyle name="normální 2 13 5" xfId="859"/>
    <cellStyle name="normální 2 13 6" xfId="860"/>
    <cellStyle name="normální 2 13_1125_SZDC" xfId="861"/>
    <cellStyle name="normální 2 14" xfId="862"/>
    <cellStyle name="normální 2 14 2" xfId="863"/>
    <cellStyle name="normální 2 14 3" xfId="864"/>
    <cellStyle name="normální 2 14 4" xfId="865"/>
    <cellStyle name="normální 2 14 5" xfId="866"/>
    <cellStyle name="normální 2 14 6" xfId="867"/>
    <cellStyle name="normální 2 14_1125_SZDC" xfId="868"/>
    <cellStyle name="normální 2 15" xfId="869"/>
    <cellStyle name="normální 2 15 2" xfId="870"/>
    <cellStyle name="normální 2 15 3" xfId="871"/>
    <cellStyle name="normální 2 15 4" xfId="872"/>
    <cellStyle name="normální 2 15 5" xfId="873"/>
    <cellStyle name="normální 2 15 6" xfId="874"/>
    <cellStyle name="normální 2 15_1125_SZDC" xfId="875"/>
    <cellStyle name="normální 2 16" xfId="876"/>
    <cellStyle name="normální 2 16 2" xfId="877"/>
    <cellStyle name="normální 2 16 3" xfId="878"/>
    <cellStyle name="normální 2 16 4" xfId="879"/>
    <cellStyle name="normální 2 16 5" xfId="880"/>
    <cellStyle name="normální 2 16 6" xfId="881"/>
    <cellStyle name="normální 2 16_1125_SZDC" xfId="882"/>
    <cellStyle name="normální 2 17" xfId="883"/>
    <cellStyle name="normální 2 17 2" xfId="884"/>
    <cellStyle name="normální 2 17 3" xfId="885"/>
    <cellStyle name="normální 2 17 4" xfId="886"/>
    <cellStyle name="normální 2 17 5" xfId="887"/>
    <cellStyle name="normální 2 17 6" xfId="888"/>
    <cellStyle name="normální 2 17_1125_SZDC" xfId="889"/>
    <cellStyle name="normální 2 18" xfId="890"/>
    <cellStyle name="normální 2 18 2" xfId="891"/>
    <cellStyle name="normální 2 18 3" xfId="892"/>
    <cellStyle name="normální 2 18 4" xfId="893"/>
    <cellStyle name="normální 2 18 5" xfId="894"/>
    <cellStyle name="normální 2 18 6" xfId="895"/>
    <cellStyle name="normální 2 18_1125_SZDC" xfId="896"/>
    <cellStyle name="normální 2 19" xfId="897"/>
    <cellStyle name="normální 2 19 2" xfId="898"/>
    <cellStyle name="normální 2 19 3" xfId="899"/>
    <cellStyle name="normální 2 19 4" xfId="900"/>
    <cellStyle name="normální 2 19 5" xfId="901"/>
    <cellStyle name="normální 2 19 6" xfId="902"/>
    <cellStyle name="normální 2 19_1125_SZDC" xfId="903"/>
    <cellStyle name="normální 2 2" xfId="904"/>
    <cellStyle name="normální 2 2 2" xfId="905"/>
    <cellStyle name="normální 2 2 3" xfId="906"/>
    <cellStyle name="normální 2 2 4" xfId="907"/>
    <cellStyle name="normální 2 2 5" xfId="908"/>
    <cellStyle name="normální 2 2 6" xfId="909"/>
    <cellStyle name="normální 2 2_1125_SZDC" xfId="910"/>
    <cellStyle name="normální 2 20" xfId="911"/>
    <cellStyle name="normální 2 20 2" xfId="912"/>
    <cellStyle name="normální 2 20 3" xfId="913"/>
    <cellStyle name="normální 2 20 4" xfId="914"/>
    <cellStyle name="normální 2 20 5" xfId="915"/>
    <cellStyle name="normální 2 20 6" xfId="916"/>
    <cellStyle name="normální 2 20_1125_SZDC" xfId="917"/>
    <cellStyle name="normální 2 21" xfId="918"/>
    <cellStyle name="normální 2 21 2" xfId="919"/>
    <cellStyle name="normální 2 21 3" xfId="920"/>
    <cellStyle name="normální 2 21 4" xfId="921"/>
    <cellStyle name="normální 2 21 5" xfId="922"/>
    <cellStyle name="normální 2 21 6" xfId="923"/>
    <cellStyle name="normální 2 21_1125_SZDC" xfId="924"/>
    <cellStyle name="normální 2 22" xfId="925"/>
    <cellStyle name="normální 2 22 2" xfId="926"/>
    <cellStyle name="normální 2 22 3" xfId="927"/>
    <cellStyle name="normální 2 22 4" xfId="928"/>
    <cellStyle name="normální 2 22 5" xfId="929"/>
    <cellStyle name="normální 2 22 6" xfId="930"/>
    <cellStyle name="normální 2 22_1125_SZDC" xfId="931"/>
    <cellStyle name="normální 2 23" xfId="932"/>
    <cellStyle name="normální 2 23 2" xfId="933"/>
    <cellStyle name="normální 2 23 3" xfId="934"/>
    <cellStyle name="normální 2 23 4" xfId="935"/>
    <cellStyle name="normální 2 23 5" xfId="936"/>
    <cellStyle name="normální 2 23 6" xfId="937"/>
    <cellStyle name="normální 2 23_1125_SZDC" xfId="938"/>
    <cellStyle name="normální 2 24" xfId="939"/>
    <cellStyle name="normální 2 24 10" xfId="940"/>
    <cellStyle name="normální 2 24 11" xfId="941"/>
    <cellStyle name="normální 2 24 12" xfId="942"/>
    <cellStyle name="normální 2 24 13" xfId="943"/>
    <cellStyle name="normální 2 24 14" xfId="944"/>
    <cellStyle name="normální 2 24 15" xfId="945"/>
    <cellStyle name="normální 2 24 16" xfId="946"/>
    <cellStyle name="normální 2 24 17" xfId="947"/>
    <cellStyle name="normální 2 24 18" xfId="948"/>
    <cellStyle name="normální 2 24 19" xfId="949"/>
    <cellStyle name="normální 2 24 2" xfId="950"/>
    <cellStyle name="normální 2 24 20" xfId="951"/>
    <cellStyle name="normální 2 24 21" xfId="952"/>
    <cellStyle name="normální 2 24 22" xfId="953"/>
    <cellStyle name="normální 2 24 23" xfId="954"/>
    <cellStyle name="normální 2 24 24" xfId="955"/>
    <cellStyle name="normální 2 24 25" xfId="956"/>
    <cellStyle name="normální 2 24 26" xfId="957"/>
    <cellStyle name="normální 2 24 27" xfId="958"/>
    <cellStyle name="normální 2 24 28" xfId="959"/>
    <cellStyle name="normální 2 24 29" xfId="960"/>
    <cellStyle name="normální 2 24 3" xfId="961"/>
    <cellStyle name="normální 2 24 30" xfId="962"/>
    <cellStyle name="normální 2 24 31" xfId="963"/>
    <cellStyle name="normální 2 24 32" xfId="964"/>
    <cellStyle name="normální 2 24 33" xfId="965"/>
    <cellStyle name="normální 2 24 34" xfId="966"/>
    <cellStyle name="normální 2 24 35" xfId="967"/>
    <cellStyle name="normální 2 24 36" xfId="968"/>
    <cellStyle name="normální 2 24 37" xfId="969"/>
    <cellStyle name="normální 2 24 38" xfId="970"/>
    <cellStyle name="normální 2 24 39" xfId="971"/>
    <cellStyle name="normální 2 24 4" xfId="972"/>
    <cellStyle name="normální 2 24 40" xfId="973"/>
    <cellStyle name="normální 2 24 41" xfId="974"/>
    <cellStyle name="normální 2 24 42" xfId="975"/>
    <cellStyle name="normální 2 24 43" xfId="976"/>
    <cellStyle name="normální 2 24 44" xfId="977"/>
    <cellStyle name="normální 2 24 45" xfId="978"/>
    <cellStyle name="normální 2 24 46" xfId="979"/>
    <cellStyle name="normální 2 24 47" xfId="980"/>
    <cellStyle name="normální 2 24 48" xfId="981"/>
    <cellStyle name="normální 2 24 49" xfId="982"/>
    <cellStyle name="normální 2 24 5" xfId="983"/>
    <cellStyle name="normální 2 24 50" xfId="984"/>
    <cellStyle name="normální 2 24 51" xfId="985"/>
    <cellStyle name="normální 2 24 52" xfId="986"/>
    <cellStyle name="normální 2 24 53" xfId="987"/>
    <cellStyle name="normální 2 24 54" xfId="988"/>
    <cellStyle name="normální 2 24 55" xfId="989"/>
    <cellStyle name="normální 2 24 56" xfId="990"/>
    <cellStyle name="normální 2 24 57" xfId="991"/>
    <cellStyle name="normální 2 24 58" xfId="992"/>
    <cellStyle name="normální 2 24 59" xfId="993"/>
    <cellStyle name="normální 2 24 6" xfId="994"/>
    <cellStyle name="normální 2 24 60" xfId="995"/>
    <cellStyle name="normální 2 24 61" xfId="996"/>
    <cellStyle name="normální 2 24 62" xfId="997"/>
    <cellStyle name="normální 2 24 63" xfId="998"/>
    <cellStyle name="normální 2 24 64" xfId="999"/>
    <cellStyle name="normální 2 24 65" xfId="1000"/>
    <cellStyle name="normální 2 24 66" xfId="1001"/>
    <cellStyle name="normální 2 24 67" xfId="1002"/>
    <cellStyle name="normální 2 24 68" xfId="1003"/>
    <cellStyle name="normální 2 24 69" xfId="1004"/>
    <cellStyle name="normální 2 24 7" xfId="1005"/>
    <cellStyle name="normální 2 24 70" xfId="1006"/>
    <cellStyle name="normální 2 24 71" xfId="1007"/>
    <cellStyle name="normální 2 24 72" xfId="1008"/>
    <cellStyle name="normální 2 24 73" xfId="1009"/>
    <cellStyle name="normální 2 24 74" xfId="1010"/>
    <cellStyle name="normální 2 24 75" xfId="1011"/>
    <cellStyle name="normální 2 24 76" xfId="1012"/>
    <cellStyle name="normální 2 24 77" xfId="1013"/>
    <cellStyle name="normální 2 24 78" xfId="1014"/>
    <cellStyle name="normální 2 24 8" xfId="1015"/>
    <cellStyle name="normální 2 24 9" xfId="1016"/>
    <cellStyle name="normální 2 24_1125_SZDC" xfId="1017"/>
    <cellStyle name="normální 2 25" xfId="1018"/>
    <cellStyle name="normální 2 26" xfId="1019"/>
    <cellStyle name="normální 2 27" xfId="1020"/>
    <cellStyle name="normální 2 28" xfId="1021"/>
    <cellStyle name="normální 2 28 2" xfId="2177"/>
    <cellStyle name="normální 2 28 3" xfId="2448"/>
    <cellStyle name="normální 2 29" xfId="1022"/>
    <cellStyle name="normální 2 3" xfId="1023"/>
    <cellStyle name="normální 2 3 2" xfId="1024"/>
    <cellStyle name="normální 2 3 3" xfId="1025"/>
    <cellStyle name="normální 2 3 4" xfId="1026"/>
    <cellStyle name="normální 2 3 5" xfId="1027"/>
    <cellStyle name="normální 2 3 6" xfId="1028"/>
    <cellStyle name="normální 2 3_1125_SZDC" xfId="1029"/>
    <cellStyle name="normální 2 30" xfId="1030"/>
    <cellStyle name="normální 2 31" xfId="1031"/>
    <cellStyle name="normální 2 32" xfId="1032"/>
    <cellStyle name="normální 2 33" xfId="1033"/>
    <cellStyle name="normální 2 34" xfId="1034"/>
    <cellStyle name="normální 2 35" xfId="1035"/>
    <cellStyle name="normální 2 36" xfId="1036"/>
    <cellStyle name="normální 2 37" xfId="1037"/>
    <cellStyle name="normální 2 38" xfId="1038"/>
    <cellStyle name="normální 2 39" xfId="1039"/>
    <cellStyle name="normální 2 39 2" xfId="2249"/>
    <cellStyle name="normální 2 39 2 2" xfId="2662"/>
    <cellStyle name="normální 2 39 3" xfId="2379"/>
    <cellStyle name="normální 2 39 4" xfId="2521"/>
    <cellStyle name="normální 2 4" xfId="1040"/>
    <cellStyle name="normální 2 4 2" xfId="1041"/>
    <cellStyle name="normální 2 4 3" xfId="1042"/>
    <cellStyle name="normální 2 4 4" xfId="1043"/>
    <cellStyle name="normální 2 4 5" xfId="1044"/>
    <cellStyle name="normální 2 4 6" xfId="1045"/>
    <cellStyle name="normální 2 4_1125_SZDC" xfId="1046"/>
    <cellStyle name="normální 2 40" xfId="1047"/>
    <cellStyle name="normální 2 40 2" xfId="2250"/>
    <cellStyle name="normální 2 40 2 2" xfId="2663"/>
    <cellStyle name="normální 2 40 3" xfId="2380"/>
    <cellStyle name="normální 2 40 4" xfId="2522"/>
    <cellStyle name="normální 2 41" xfId="1048"/>
    <cellStyle name="normální 2 41 2" xfId="2251"/>
    <cellStyle name="normální 2 41 2 2" xfId="2664"/>
    <cellStyle name="normální 2 41 3" xfId="2381"/>
    <cellStyle name="normální 2 41 4" xfId="2523"/>
    <cellStyle name="normální 2 42" xfId="1049"/>
    <cellStyle name="normální 2 42 2" xfId="2252"/>
    <cellStyle name="normální 2 42 2 2" xfId="2665"/>
    <cellStyle name="normální 2 42 3" xfId="2382"/>
    <cellStyle name="normální 2 42 4" xfId="2524"/>
    <cellStyle name="normální 2 43" xfId="1050"/>
    <cellStyle name="normální 2 43 2" xfId="2253"/>
    <cellStyle name="normální 2 43 2 2" xfId="2666"/>
    <cellStyle name="normální 2 43 3" xfId="2383"/>
    <cellStyle name="normální 2 43 4" xfId="2525"/>
    <cellStyle name="normální 2 44" xfId="1051"/>
    <cellStyle name="normální 2 44 2" xfId="2254"/>
    <cellStyle name="normální 2 44 2 2" xfId="2667"/>
    <cellStyle name="normální 2 44 3" xfId="2384"/>
    <cellStyle name="normální 2 44 4" xfId="2526"/>
    <cellStyle name="normální 2 45" xfId="1052"/>
    <cellStyle name="normální 2 45 2" xfId="2255"/>
    <cellStyle name="normální 2 45 2 2" xfId="2668"/>
    <cellStyle name="normální 2 45 3" xfId="2385"/>
    <cellStyle name="normální 2 45 4" xfId="2527"/>
    <cellStyle name="normální 2 46" xfId="1053"/>
    <cellStyle name="normální 2 46 2" xfId="2256"/>
    <cellStyle name="normální 2 46 2 2" xfId="2669"/>
    <cellStyle name="normální 2 46 3" xfId="2386"/>
    <cellStyle name="normální 2 46 4" xfId="2528"/>
    <cellStyle name="normální 2 47" xfId="1054"/>
    <cellStyle name="normální 2 47 2" xfId="2257"/>
    <cellStyle name="normální 2 47 2 2" xfId="2670"/>
    <cellStyle name="normální 2 47 3" xfId="2387"/>
    <cellStyle name="normální 2 47 4" xfId="2529"/>
    <cellStyle name="normální 2 48" xfId="1055"/>
    <cellStyle name="normální 2 48 2" xfId="2258"/>
    <cellStyle name="normální 2 48 2 2" xfId="2671"/>
    <cellStyle name="normální 2 48 3" xfId="2388"/>
    <cellStyle name="normální 2 48 4" xfId="2530"/>
    <cellStyle name="normální 2 49" xfId="1056"/>
    <cellStyle name="normální 2 49 2" xfId="2259"/>
    <cellStyle name="normální 2 49 2 2" xfId="2672"/>
    <cellStyle name="normální 2 49 3" xfId="2389"/>
    <cellStyle name="normální 2 49 4" xfId="2531"/>
    <cellStyle name="normální 2 5" xfId="1057"/>
    <cellStyle name="normální 2 5 2" xfId="1058"/>
    <cellStyle name="normální 2 5 3" xfId="1059"/>
    <cellStyle name="normální 2 5 4" xfId="1060"/>
    <cellStyle name="normální 2 5 5" xfId="1061"/>
    <cellStyle name="normální 2 5 6" xfId="1062"/>
    <cellStyle name="normální 2 5_1125_SZDC" xfId="1063"/>
    <cellStyle name="normální 2 50" xfId="1064"/>
    <cellStyle name="normální 2 50 2" xfId="2260"/>
    <cellStyle name="normální 2 50 2 2" xfId="2673"/>
    <cellStyle name="normální 2 50 3" xfId="2390"/>
    <cellStyle name="normální 2 50 4" xfId="2532"/>
    <cellStyle name="normální 2 51" xfId="1065"/>
    <cellStyle name="normální 2 51 2" xfId="2261"/>
    <cellStyle name="normální 2 51 2 2" xfId="2674"/>
    <cellStyle name="normální 2 51 3" xfId="2391"/>
    <cellStyle name="normální 2 51 4" xfId="2533"/>
    <cellStyle name="normální 2 52" xfId="1066"/>
    <cellStyle name="normální 2 52 2" xfId="2262"/>
    <cellStyle name="normální 2 52 2 2" xfId="2675"/>
    <cellStyle name="normální 2 52 3" xfId="2392"/>
    <cellStyle name="normální 2 52 4" xfId="2534"/>
    <cellStyle name="normální 2 53" xfId="1067"/>
    <cellStyle name="normální 2 53 2" xfId="2263"/>
    <cellStyle name="normální 2 53 2 2" xfId="2676"/>
    <cellStyle name="normální 2 53 3" xfId="2393"/>
    <cellStyle name="normální 2 53 4" xfId="2535"/>
    <cellStyle name="normální 2 54" xfId="1068"/>
    <cellStyle name="normální 2 54 2" xfId="2264"/>
    <cellStyle name="normální 2 54 2 2" xfId="2677"/>
    <cellStyle name="normální 2 54 3" xfId="2394"/>
    <cellStyle name="normální 2 54 4" xfId="2536"/>
    <cellStyle name="normální 2 55" xfId="1069"/>
    <cellStyle name="normální 2 55 2" xfId="2265"/>
    <cellStyle name="normální 2 55 2 2" xfId="2678"/>
    <cellStyle name="normální 2 55 3" xfId="2395"/>
    <cellStyle name="normální 2 55 4" xfId="2537"/>
    <cellStyle name="normální 2 56" xfId="1070"/>
    <cellStyle name="normální 2 56 2" xfId="2266"/>
    <cellStyle name="normální 2 56 2 2" xfId="2679"/>
    <cellStyle name="normální 2 56 3" xfId="2396"/>
    <cellStyle name="normální 2 56 4" xfId="2538"/>
    <cellStyle name="normální 2 57" xfId="1071"/>
    <cellStyle name="normální 2 57 2" xfId="2267"/>
    <cellStyle name="normální 2 57 2 2" xfId="2680"/>
    <cellStyle name="normální 2 57 3" xfId="2397"/>
    <cellStyle name="normální 2 57 4" xfId="2539"/>
    <cellStyle name="normální 2 58" xfId="1072"/>
    <cellStyle name="normální 2 58 2" xfId="2268"/>
    <cellStyle name="normální 2 58 2 2" xfId="2681"/>
    <cellStyle name="normální 2 58 3" xfId="2398"/>
    <cellStyle name="normální 2 58 4" xfId="2540"/>
    <cellStyle name="normální 2 59" xfId="1073"/>
    <cellStyle name="normální 2 59 2" xfId="2269"/>
    <cellStyle name="normální 2 59 2 2" xfId="2682"/>
    <cellStyle name="normální 2 59 3" xfId="2399"/>
    <cellStyle name="normální 2 59 4" xfId="2541"/>
    <cellStyle name="normální 2 6" xfId="1074"/>
    <cellStyle name="normální 2 6 2" xfId="1075"/>
    <cellStyle name="normální 2 6 3" xfId="1076"/>
    <cellStyle name="normální 2 6 4" xfId="1077"/>
    <cellStyle name="normální 2 6 5" xfId="1078"/>
    <cellStyle name="normální 2 6 6" xfId="1079"/>
    <cellStyle name="normální 2 6_1125_SZDC" xfId="1080"/>
    <cellStyle name="normální 2 60" xfId="1081"/>
    <cellStyle name="normální 2 60 2" xfId="2270"/>
    <cellStyle name="normální 2 60 2 2" xfId="2683"/>
    <cellStyle name="normální 2 60 3" xfId="2400"/>
    <cellStyle name="normální 2 60 4" xfId="2542"/>
    <cellStyle name="normální 2 61" xfId="1082"/>
    <cellStyle name="normální 2 61 2" xfId="2271"/>
    <cellStyle name="normální 2 61 2 2" xfId="2684"/>
    <cellStyle name="normální 2 61 3" xfId="2401"/>
    <cellStyle name="normální 2 61 4" xfId="2543"/>
    <cellStyle name="normální 2 62" xfId="1083"/>
    <cellStyle name="normální 2 62 2" xfId="2272"/>
    <cellStyle name="normální 2 62 2 2" xfId="2685"/>
    <cellStyle name="normální 2 62 3" xfId="2402"/>
    <cellStyle name="normální 2 62 4" xfId="2544"/>
    <cellStyle name="normální 2 63" xfId="1084"/>
    <cellStyle name="normální 2 63 2" xfId="2273"/>
    <cellStyle name="normální 2 63 2 2" xfId="2686"/>
    <cellStyle name="normální 2 63 3" xfId="2403"/>
    <cellStyle name="normální 2 63 4" xfId="2545"/>
    <cellStyle name="normální 2 64" xfId="1085"/>
    <cellStyle name="normální 2 64 2" xfId="2274"/>
    <cellStyle name="normální 2 64 2 2" xfId="2687"/>
    <cellStyle name="normální 2 64 3" xfId="2404"/>
    <cellStyle name="normální 2 64 4" xfId="2546"/>
    <cellStyle name="normální 2 65" xfId="1086"/>
    <cellStyle name="normální 2 65 2" xfId="2275"/>
    <cellStyle name="normální 2 65 2 2" xfId="2688"/>
    <cellStyle name="normální 2 65 3" xfId="2405"/>
    <cellStyle name="normální 2 65 4" xfId="2547"/>
    <cellStyle name="normální 2 66" xfId="1087"/>
    <cellStyle name="normální 2 66 2" xfId="2276"/>
    <cellStyle name="normální 2 66 2 2" xfId="2689"/>
    <cellStyle name="normální 2 66 3" xfId="2406"/>
    <cellStyle name="normální 2 66 4" xfId="2548"/>
    <cellStyle name="normální 2 67" xfId="1088"/>
    <cellStyle name="normální 2 67 2" xfId="2277"/>
    <cellStyle name="normální 2 67 2 2" xfId="2690"/>
    <cellStyle name="normální 2 67 3" xfId="2407"/>
    <cellStyle name="normální 2 67 4" xfId="2549"/>
    <cellStyle name="normální 2 68" xfId="1089"/>
    <cellStyle name="normální 2 68 2" xfId="2278"/>
    <cellStyle name="normální 2 68 2 2" xfId="2691"/>
    <cellStyle name="normální 2 68 3" xfId="2408"/>
    <cellStyle name="normální 2 68 4" xfId="2550"/>
    <cellStyle name="normální 2 69" xfId="1090"/>
    <cellStyle name="normální 2 69 2" xfId="2279"/>
    <cellStyle name="normální 2 69 2 2" xfId="2692"/>
    <cellStyle name="normální 2 69 3" xfId="2409"/>
    <cellStyle name="normální 2 69 4" xfId="2551"/>
    <cellStyle name="normální 2 7" xfId="1091"/>
    <cellStyle name="normální 2 7 2" xfId="1092"/>
    <cellStyle name="normální 2 7 3" xfId="1093"/>
    <cellStyle name="normální 2 7 4" xfId="1094"/>
    <cellStyle name="normální 2 7 5" xfId="1095"/>
    <cellStyle name="normální 2 7 6" xfId="1096"/>
    <cellStyle name="normální 2 7_1125_SZDC" xfId="1097"/>
    <cellStyle name="normální 2 70" xfId="1098"/>
    <cellStyle name="normální 2 70 2" xfId="2280"/>
    <cellStyle name="normální 2 70 2 2" xfId="2693"/>
    <cellStyle name="normální 2 70 3" xfId="2410"/>
    <cellStyle name="normální 2 70 4" xfId="2552"/>
    <cellStyle name="normální 2 71" xfId="1099"/>
    <cellStyle name="normální 2 71 2" xfId="2281"/>
    <cellStyle name="normální 2 71 2 2" xfId="2694"/>
    <cellStyle name="normální 2 71 3" xfId="2411"/>
    <cellStyle name="normální 2 71 4" xfId="2553"/>
    <cellStyle name="normální 2 72" xfId="1100"/>
    <cellStyle name="normální 2 72 2" xfId="2282"/>
    <cellStyle name="normální 2 72 2 2" xfId="2695"/>
    <cellStyle name="normální 2 72 3" xfId="2412"/>
    <cellStyle name="normální 2 72 4" xfId="2554"/>
    <cellStyle name="normální 2 73" xfId="1101"/>
    <cellStyle name="normální 2 73 2" xfId="2283"/>
    <cellStyle name="normální 2 73 2 2" xfId="2696"/>
    <cellStyle name="normální 2 73 3" xfId="2413"/>
    <cellStyle name="normální 2 73 4" xfId="2555"/>
    <cellStyle name="normální 2 74" xfId="1102"/>
    <cellStyle name="normální 2 74 2" xfId="2284"/>
    <cellStyle name="normální 2 74 2 2" xfId="2697"/>
    <cellStyle name="normální 2 74 3" xfId="2414"/>
    <cellStyle name="normální 2 74 4" xfId="2556"/>
    <cellStyle name="normální 2 75" xfId="1103"/>
    <cellStyle name="normální 2 75 2" xfId="2285"/>
    <cellStyle name="normální 2 75 2 2" xfId="2698"/>
    <cellStyle name="normální 2 75 3" xfId="2415"/>
    <cellStyle name="normální 2 75 4" xfId="2557"/>
    <cellStyle name="normální 2 76" xfId="1104"/>
    <cellStyle name="normální 2 76 2" xfId="2286"/>
    <cellStyle name="normální 2 76 2 2" xfId="2699"/>
    <cellStyle name="normální 2 76 3" xfId="2416"/>
    <cellStyle name="normální 2 76 4" xfId="2558"/>
    <cellStyle name="normální 2 77" xfId="1105"/>
    <cellStyle name="normální 2 77 2" xfId="2287"/>
    <cellStyle name="normální 2 77 2 2" xfId="2700"/>
    <cellStyle name="normální 2 77 3" xfId="2417"/>
    <cellStyle name="normální 2 77 4" xfId="2559"/>
    <cellStyle name="normální 2 78" xfId="1106"/>
    <cellStyle name="normální 2 78 2" xfId="2288"/>
    <cellStyle name="normální 2 78 2 2" xfId="2701"/>
    <cellStyle name="normální 2 78 3" xfId="2418"/>
    <cellStyle name="normální 2 78 4" xfId="2560"/>
    <cellStyle name="normální 2 79" xfId="1107"/>
    <cellStyle name="normální 2 79 2" xfId="2289"/>
    <cellStyle name="normální 2 79 2 2" xfId="2702"/>
    <cellStyle name="normální 2 79 3" xfId="2419"/>
    <cellStyle name="normální 2 79 4" xfId="2561"/>
    <cellStyle name="normální 2 8" xfId="1108"/>
    <cellStyle name="normální 2 8 2" xfId="1109"/>
    <cellStyle name="normální 2 8 3" xfId="1110"/>
    <cellStyle name="normální 2 8 4" xfId="1111"/>
    <cellStyle name="normální 2 8 5" xfId="1112"/>
    <cellStyle name="normální 2 8 6" xfId="1113"/>
    <cellStyle name="normální 2 8_1125_SZDC" xfId="1114"/>
    <cellStyle name="normální 2 80" xfId="1115"/>
    <cellStyle name="normální 2 80 2" xfId="2290"/>
    <cellStyle name="normální 2 80 2 2" xfId="2703"/>
    <cellStyle name="normální 2 80 3" xfId="2420"/>
    <cellStyle name="normální 2 80 4" xfId="2562"/>
    <cellStyle name="normální 2 81" xfId="1116"/>
    <cellStyle name="normální 2 81 2" xfId="2291"/>
    <cellStyle name="normální 2 81 2 2" xfId="2704"/>
    <cellStyle name="normální 2 81 3" xfId="2421"/>
    <cellStyle name="normální 2 81 4" xfId="2563"/>
    <cellStyle name="normální 2 82" xfId="1117"/>
    <cellStyle name="normální 2 82 2" xfId="2292"/>
    <cellStyle name="normální 2 82 2 2" xfId="2705"/>
    <cellStyle name="normální 2 82 3" xfId="2422"/>
    <cellStyle name="normální 2 82 4" xfId="2564"/>
    <cellStyle name="normální 2 83" xfId="1118"/>
    <cellStyle name="normální 2 83 2" xfId="2293"/>
    <cellStyle name="normální 2 83 2 2" xfId="2706"/>
    <cellStyle name="normální 2 83 3" xfId="2423"/>
    <cellStyle name="normální 2 83 4" xfId="2565"/>
    <cellStyle name="normální 2 84" xfId="1119"/>
    <cellStyle name="normální 2 84 2" xfId="2294"/>
    <cellStyle name="normální 2 84 2 2" xfId="2707"/>
    <cellStyle name="normální 2 84 3" xfId="2424"/>
    <cellStyle name="normální 2 84 4" xfId="2566"/>
    <cellStyle name="normální 2 85" xfId="1120"/>
    <cellStyle name="normální 2 85 2" xfId="2295"/>
    <cellStyle name="normální 2 85 2 2" xfId="2708"/>
    <cellStyle name="normální 2 85 3" xfId="2425"/>
    <cellStyle name="normální 2 85 4" xfId="2567"/>
    <cellStyle name="normální 2 86" xfId="1121"/>
    <cellStyle name="normální 2 86 2" xfId="2296"/>
    <cellStyle name="normální 2 86 2 2" xfId="2709"/>
    <cellStyle name="normální 2 86 3" xfId="2426"/>
    <cellStyle name="normální 2 86 4" xfId="2568"/>
    <cellStyle name="normální 2 87" xfId="1122"/>
    <cellStyle name="normální 2 87 2" xfId="2297"/>
    <cellStyle name="normální 2 87 2 2" xfId="2710"/>
    <cellStyle name="normální 2 87 3" xfId="2427"/>
    <cellStyle name="normální 2 87 4" xfId="2569"/>
    <cellStyle name="normální 2 88" xfId="1123"/>
    <cellStyle name="normální 2 88 2" xfId="2298"/>
    <cellStyle name="normální 2 88 2 2" xfId="2711"/>
    <cellStyle name="normální 2 88 3" xfId="2428"/>
    <cellStyle name="normální 2 88 4" xfId="2570"/>
    <cellStyle name="normální 2 89" xfId="1124"/>
    <cellStyle name="normální 2 89 2" xfId="2299"/>
    <cellStyle name="normální 2 89 2 2" xfId="2712"/>
    <cellStyle name="normální 2 89 3" xfId="2429"/>
    <cellStyle name="normální 2 89 4" xfId="2571"/>
    <cellStyle name="normální 2 9" xfId="1125"/>
    <cellStyle name="normální 2 9 2" xfId="1126"/>
    <cellStyle name="normální 2 9 3" xfId="1127"/>
    <cellStyle name="normální 2 9 4" xfId="1128"/>
    <cellStyle name="normální 2 9 5" xfId="1129"/>
    <cellStyle name="normální 2 9 6" xfId="1130"/>
    <cellStyle name="normální 2 9_1125_SZDC" xfId="1131"/>
    <cellStyle name="normální 2 90" xfId="1132"/>
    <cellStyle name="normální 2 90 2" xfId="2300"/>
    <cellStyle name="normální 2 90 2 2" xfId="2713"/>
    <cellStyle name="normální 2 90 3" xfId="2430"/>
    <cellStyle name="normální 2 90 4" xfId="2572"/>
    <cellStyle name="normální 2 91" xfId="1133"/>
    <cellStyle name="normální 2 91 2" xfId="2301"/>
    <cellStyle name="normální 2 91 2 2" xfId="2714"/>
    <cellStyle name="normální 2 91 3" xfId="2431"/>
    <cellStyle name="normální 2 91 4" xfId="2573"/>
    <cellStyle name="normální 2 92" xfId="1134"/>
    <cellStyle name="normální 2 92 2" xfId="2302"/>
    <cellStyle name="normální 2 92 2 2" xfId="2715"/>
    <cellStyle name="normální 2 92 3" xfId="2432"/>
    <cellStyle name="normální 2 92 4" xfId="2574"/>
    <cellStyle name="normální 2 93" xfId="1135"/>
    <cellStyle name="normální 2 93 2" xfId="2303"/>
    <cellStyle name="normální 2 93 2 2" xfId="2716"/>
    <cellStyle name="normální 2 93 3" xfId="2433"/>
    <cellStyle name="normální 2 93 4" xfId="2575"/>
    <cellStyle name="normální 2 94" xfId="1136"/>
    <cellStyle name="normální 2 94 2" xfId="2304"/>
    <cellStyle name="normální 2 94 2 2" xfId="2717"/>
    <cellStyle name="normální 2 94 3" xfId="2434"/>
    <cellStyle name="normální 2 94 4" xfId="2576"/>
    <cellStyle name="normální 2 95" xfId="1137"/>
    <cellStyle name="normální 2 95 2" xfId="2305"/>
    <cellStyle name="normální 2 95 2 2" xfId="2718"/>
    <cellStyle name="normální 2 95 3" xfId="2435"/>
    <cellStyle name="normální 2 95 4" xfId="2577"/>
    <cellStyle name="normální 2 96" xfId="1138"/>
    <cellStyle name="normální 2 96 2" xfId="2306"/>
    <cellStyle name="normální 2 96 2 2" xfId="2719"/>
    <cellStyle name="normální 2 96 3" xfId="2436"/>
    <cellStyle name="normální 2 96 4" xfId="2578"/>
    <cellStyle name="normální 2 97" xfId="1139"/>
    <cellStyle name="normální 2 97 2" xfId="2307"/>
    <cellStyle name="normální 2 97 2 2" xfId="2720"/>
    <cellStyle name="normální 2 97 3" xfId="2437"/>
    <cellStyle name="normální 2 97 4" xfId="2579"/>
    <cellStyle name="normální 2 98" xfId="1140"/>
    <cellStyle name="normální 2 98 2" xfId="2308"/>
    <cellStyle name="normální 2 98 2 2" xfId="2721"/>
    <cellStyle name="normální 2 98 3" xfId="2438"/>
    <cellStyle name="normální 2 98 4" xfId="2580"/>
    <cellStyle name="normální 2 99" xfId="1141"/>
    <cellStyle name="normální 2 99 2" xfId="2309"/>
    <cellStyle name="normální 2 99 2 2" xfId="2722"/>
    <cellStyle name="normální 2 99 3" xfId="2439"/>
    <cellStyle name="normální 2 99 4" xfId="2581"/>
    <cellStyle name="normální 2__ RO září pro SFDI" xfId="2723"/>
    <cellStyle name="normální 20" xfId="1142"/>
    <cellStyle name="Normální 20 2" xfId="2169"/>
    <cellStyle name="Normální 20 2 2" xfId="2775"/>
    <cellStyle name="normální 20 2 3" xfId="2582"/>
    <cellStyle name="normální 20 3" xfId="2724"/>
    <cellStyle name="normální 21 10" xfId="1143"/>
    <cellStyle name="normální 21 11" xfId="1144"/>
    <cellStyle name="normální 21 12" xfId="1145"/>
    <cellStyle name="normální 21 13" xfId="1146"/>
    <cellStyle name="normální 21 14" xfId="1147"/>
    <cellStyle name="normální 21 15" xfId="1148"/>
    <cellStyle name="normální 21 16" xfId="1149"/>
    <cellStyle name="normální 21 17" xfId="1150"/>
    <cellStyle name="normální 21 18" xfId="1151"/>
    <cellStyle name="normální 21 19" xfId="1152"/>
    <cellStyle name="normální 21 2" xfId="1153"/>
    <cellStyle name="normální 21 20" xfId="1154"/>
    <cellStyle name="normální 21 21" xfId="1155"/>
    <cellStyle name="normální 21 22" xfId="1156"/>
    <cellStyle name="normální 21 23" xfId="1157"/>
    <cellStyle name="normální 21 24" xfId="1158"/>
    <cellStyle name="normální 21 25" xfId="1159"/>
    <cellStyle name="normální 21 26" xfId="1160"/>
    <cellStyle name="normální 21 27" xfId="1161"/>
    <cellStyle name="normální 21 28" xfId="1162"/>
    <cellStyle name="normální 21 29" xfId="1163"/>
    <cellStyle name="normální 21 3" xfId="1164"/>
    <cellStyle name="normální 21 30" xfId="1165"/>
    <cellStyle name="normální 21 31" xfId="1166"/>
    <cellStyle name="normální 21 32" xfId="1167"/>
    <cellStyle name="normální 21 33" xfId="1168"/>
    <cellStyle name="normální 21 34" xfId="1169"/>
    <cellStyle name="normální 21 35" xfId="1170"/>
    <cellStyle name="normální 21 36" xfId="1171"/>
    <cellStyle name="normální 21 37" xfId="1172"/>
    <cellStyle name="normální 21 38" xfId="1173"/>
    <cellStyle name="normální 21 39" xfId="1174"/>
    <cellStyle name="normální 21 4" xfId="1175"/>
    <cellStyle name="normální 21 40" xfId="1176"/>
    <cellStyle name="normální 21 41" xfId="1177"/>
    <cellStyle name="normální 21 42" xfId="1178"/>
    <cellStyle name="normální 21 43" xfId="1179"/>
    <cellStyle name="normální 21 44" xfId="1180"/>
    <cellStyle name="normální 21 45" xfId="1181"/>
    <cellStyle name="normální 21 46" xfId="1182"/>
    <cellStyle name="normální 21 47" xfId="1183"/>
    <cellStyle name="normální 21 48" xfId="1184"/>
    <cellStyle name="normální 21 49" xfId="1185"/>
    <cellStyle name="normální 21 5" xfId="1186"/>
    <cellStyle name="normální 21 50" xfId="1187"/>
    <cellStyle name="normální 21 51" xfId="1188"/>
    <cellStyle name="normální 21 52" xfId="1189"/>
    <cellStyle name="normální 21 53" xfId="1190"/>
    <cellStyle name="normální 21 54" xfId="1191"/>
    <cellStyle name="normální 21 55" xfId="1192"/>
    <cellStyle name="normální 21 56" xfId="1193"/>
    <cellStyle name="normální 21 57" xfId="1194"/>
    <cellStyle name="normální 21 58" xfId="1195"/>
    <cellStyle name="normální 21 59" xfId="1196"/>
    <cellStyle name="normální 21 6" xfId="1197"/>
    <cellStyle name="normální 21 60" xfId="1198"/>
    <cellStyle name="normální 21 61" xfId="1199"/>
    <cellStyle name="normální 21 62" xfId="1200"/>
    <cellStyle name="normální 21 63" xfId="1201"/>
    <cellStyle name="normální 21 64" xfId="1202"/>
    <cellStyle name="normální 21 65" xfId="1203"/>
    <cellStyle name="normální 21 66" xfId="1204"/>
    <cellStyle name="normální 21 67" xfId="1205"/>
    <cellStyle name="normální 21 68" xfId="1206"/>
    <cellStyle name="normální 21 7" xfId="1207"/>
    <cellStyle name="normální 21 8" xfId="1208"/>
    <cellStyle name="normální 21 9" xfId="1209"/>
    <cellStyle name="Normální 22" xfId="2161"/>
    <cellStyle name="normální 22 2" xfId="2725"/>
    <cellStyle name="Normální 23" xfId="2162"/>
    <cellStyle name="normální 23 2" xfId="2726"/>
    <cellStyle name="normální 24" xfId="1210"/>
    <cellStyle name="normální 24 2" xfId="2727"/>
    <cellStyle name="normální 25" xfId="1211"/>
    <cellStyle name="normální 25 2" xfId="2728"/>
    <cellStyle name="Normální 26" xfId="2163"/>
    <cellStyle name="normální 26 2" xfId="2729"/>
    <cellStyle name="Normální 27" xfId="2160"/>
    <cellStyle name="normální 27 2" xfId="2730"/>
    <cellStyle name="Normální 28" xfId="2164"/>
    <cellStyle name="normální 28 2" xfId="2731"/>
    <cellStyle name="Normální 29" xfId="2165"/>
    <cellStyle name="normální 29 2" xfId="2732"/>
    <cellStyle name="normální 3" xfId="1212"/>
    <cellStyle name="normální 3 10" xfId="1213"/>
    <cellStyle name="normální 3 11" xfId="1214"/>
    <cellStyle name="normální 3 12" xfId="1215"/>
    <cellStyle name="normální 3 13" xfId="1216"/>
    <cellStyle name="normální 3 13 2" xfId="2178"/>
    <cellStyle name="normální 3 13 3" xfId="2449"/>
    <cellStyle name="normální 3 14" xfId="1217"/>
    <cellStyle name="normální 3 15" xfId="1218"/>
    <cellStyle name="normální 3 16" xfId="1219"/>
    <cellStyle name="normální 3 17" xfId="1220"/>
    <cellStyle name="normální 3 18" xfId="1221"/>
    <cellStyle name="normální 3 19" xfId="1222"/>
    <cellStyle name="normální 3 2" xfId="1223"/>
    <cellStyle name="normální 3 2 2" xfId="1224"/>
    <cellStyle name="normální 3 2 3" xfId="1225"/>
    <cellStyle name="normální 3 2 4" xfId="1226"/>
    <cellStyle name="normální 3 2 5" xfId="1227"/>
    <cellStyle name="normální 3 2 6" xfId="1228"/>
    <cellStyle name="normální 3 2_1125_SZDC" xfId="1229"/>
    <cellStyle name="normální 3 20" xfId="1230"/>
    <cellStyle name="normální 3 21" xfId="1231"/>
    <cellStyle name="normální 3 22" xfId="1232"/>
    <cellStyle name="normální 3 23" xfId="1233"/>
    <cellStyle name="normální 3 24" xfId="1234"/>
    <cellStyle name="normální 3 25" xfId="1235"/>
    <cellStyle name="normální 3 26" xfId="1236"/>
    <cellStyle name="normální 3 27" xfId="1237"/>
    <cellStyle name="normální 3 28" xfId="1238"/>
    <cellStyle name="normální 3 29" xfId="1239"/>
    <cellStyle name="normální 3 3" xfId="1240"/>
    <cellStyle name="normální 3 3 2" xfId="1241"/>
    <cellStyle name="normální 3 3 3" xfId="1242"/>
    <cellStyle name="normální 3 3 4" xfId="1243"/>
    <cellStyle name="normální 3 3 5" xfId="1244"/>
    <cellStyle name="normální 3 3 6" xfId="1245"/>
    <cellStyle name="normální 3 3_1125_SZDC" xfId="1246"/>
    <cellStyle name="normální 3 30" xfId="1247"/>
    <cellStyle name="normální 3 31" xfId="1248"/>
    <cellStyle name="normální 3 32" xfId="1249"/>
    <cellStyle name="normální 3 33" xfId="1250"/>
    <cellStyle name="normální 3 34" xfId="1251"/>
    <cellStyle name="normální 3 35" xfId="1252"/>
    <cellStyle name="normální 3 36" xfId="1253"/>
    <cellStyle name="normální 3 37" xfId="1254"/>
    <cellStyle name="normální 3 38" xfId="1255"/>
    <cellStyle name="normální 3 39" xfId="1256"/>
    <cellStyle name="normální 3 4" xfId="1257"/>
    <cellStyle name="normální 3 4 2" xfId="1258"/>
    <cellStyle name="normální 3 4 3" xfId="1259"/>
    <cellStyle name="normální 3 4 4" xfId="1260"/>
    <cellStyle name="normální 3 4 5" xfId="1261"/>
    <cellStyle name="normální 3 4 6" xfId="1262"/>
    <cellStyle name="normální 3 4_1125_SZDC" xfId="1263"/>
    <cellStyle name="normální 3 40" xfId="1264"/>
    <cellStyle name="normální 3 41" xfId="1265"/>
    <cellStyle name="normální 3 42" xfId="1266"/>
    <cellStyle name="normální 3 43" xfId="1267"/>
    <cellStyle name="normální 3 44" xfId="1268"/>
    <cellStyle name="normální 3 45" xfId="1269"/>
    <cellStyle name="normální 3 46" xfId="1270"/>
    <cellStyle name="normální 3 47" xfId="1271"/>
    <cellStyle name="normální 3 48" xfId="1272"/>
    <cellStyle name="normální 3 49" xfId="1273"/>
    <cellStyle name="normální 3 5" xfId="1274"/>
    <cellStyle name="normální 3 5 2" xfId="1275"/>
    <cellStyle name="normální 3 5 3" xfId="1276"/>
    <cellStyle name="normální 3 5 4" xfId="1277"/>
    <cellStyle name="normální 3 5 5" xfId="1278"/>
    <cellStyle name="normální 3 5 6" xfId="1279"/>
    <cellStyle name="normální 3 5_1125_SZDC" xfId="1280"/>
    <cellStyle name="normální 3 50" xfId="1281"/>
    <cellStyle name="normální 3 51" xfId="1282"/>
    <cellStyle name="normální 3 52" xfId="1283"/>
    <cellStyle name="normální 3 53" xfId="1284"/>
    <cellStyle name="normální 3 54" xfId="1285"/>
    <cellStyle name="normální 3 55" xfId="1286"/>
    <cellStyle name="normální 3 56" xfId="1287"/>
    <cellStyle name="normální 3 57" xfId="1288"/>
    <cellStyle name="normální 3 58" xfId="1289"/>
    <cellStyle name="normální 3 59" xfId="1290"/>
    <cellStyle name="normální 3 6" xfId="1291"/>
    <cellStyle name="normální 3 6 2" xfId="1292"/>
    <cellStyle name="normální 3 6 3" xfId="1293"/>
    <cellStyle name="normální 3 6 4" xfId="1294"/>
    <cellStyle name="normální 3 6 5" xfId="1295"/>
    <cellStyle name="normální 3 6 6" xfId="1296"/>
    <cellStyle name="normální 3 6_1125_SZDC" xfId="1297"/>
    <cellStyle name="normální 3 60" xfId="1298"/>
    <cellStyle name="normální 3 61" xfId="1299"/>
    <cellStyle name="normální 3 62" xfId="1300"/>
    <cellStyle name="normální 3 63" xfId="1301"/>
    <cellStyle name="normální 3 64" xfId="1302"/>
    <cellStyle name="normální 3 65" xfId="1303"/>
    <cellStyle name="normální 3 66" xfId="1304"/>
    <cellStyle name="normální 3 67" xfId="1305"/>
    <cellStyle name="normální 3 68" xfId="1306"/>
    <cellStyle name="normální 3 69" xfId="1307"/>
    <cellStyle name="normální 3 7" xfId="1308"/>
    <cellStyle name="normální 3 7 2" xfId="1309"/>
    <cellStyle name="normální 3 7 3" xfId="1310"/>
    <cellStyle name="normální 3 7 4" xfId="1311"/>
    <cellStyle name="normální 3 7 5" xfId="1312"/>
    <cellStyle name="normální 3 7 6" xfId="1313"/>
    <cellStyle name="normální 3 7_1125_SZDC" xfId="1314"/>
    <cellStyle name="normální 3 70" xfId="1315"/>
    <cellStyle name="normální 3 71" xfId="1316"/>
    <cellStyle name="normální 3 72" xfId="1317"/>
    <cellStyle name="normální 3 73" xfId="1318"/>
    <cellStyle name="normální 3 74" xfId="1319"/>
    <cellStyle name="normální 3 75" xfId="1320"/>
    <cellStyle name="normální 3 76" xfId="1321"/>
    <cellStyle name="normální 3 8" xfId="1322"/>
    <cellStyle name="normální 3 8 2" xfId="1323"/>
    <cellStyle name="normální 3 8 3" xfId="1324"/>
    <cellStyle name="normální 3 8 4" xfId="1325"/>
    <cellStyle name="normální 3 8 5" xfId="1326"/>
    <cellStyle name="normální 3 8 6" xfId="1327"/>
    <cellStyle name="normální 3 8_1125_SZDC" xfId="1328"/>
    <cellStyle name="normální 3 9" xfId="1329"/>
    <cellStyle name="normální 3 9 2" xfId="1330"/>
    <cellStyle name="normální 3 9 3" xfId="1331"/>
    <cellStyle name="normální 3 9 4" xfId="1332"/>
    <cellStyle name="normální 3 9 5" xfId="1333"/>
    <cellStyle name="normální 3 9 6" xfId="1334"/>
    <cellStyle name="normální 3 9_1125_SZDC" xfId="1335"/>
    <cellStyle name="normální 3_1125_SZDC" xfId="1336"/>
    <cellStyle name="normální 30" xfId="2733"/>
    <cellStyle name="normální 31" xfId="2734"/>
    <cellStyle name="normální 32" xfId="2735"/>
    <cellStyle name="normální 33" xfId="2736"/>
    <cellStyle name="normální 33 2" xfId="2737"/>
    <cellStyle name="normální 34" xfId="2738"/>
    <cellStyle name="normální 35" xfId="2739"/>
    <cellStyle name="normální 36" xfId="2740"/>
    <cellStyle name="normální 37" xfId="2741"/>
    <cellStyle name="normální 38" xfId="2742"/>
    <cellStyle name="normální 39" xfId="2743"/>
    <cellStyle name="normální 4 10" xfId="1337"/>
    <cellStyle name="normální 4 11" xfId="1338"/>
    <cellStyle name="normální 4 12" xfId="1339"/>
    <cellStyle name="normální 4 13" xfId="1340"/>
    <cellStyle name="normální 4 14" xfId="1341"/>
    <cellStyle name="normální 4 15" xfId="1342"/>
    <cellStyle name="normální 4 16" xfId="1343"/>
    <cellStyle name="normální 4 17" xfId="1344"/>
    <cellStyle name="normální 4 18" xfId="1345"/>
    <cellStyle name="normální 4 19" xfId="1346"/>
    <cellStyle name="normální 4 2" xfId="1347"/>
    <cellStyle name="normální 4 2 2" xfId="1348"/>
    <cellStyle name="normální 4 2 3" xfId="1349"/>
    <cellStyle name="normální 4 2 4" xfId="1350"/>
    <cellStyle name="normální 4 2 5" xfId="1351"/>
    <cellStyle name="normální 4 2 6" xfId="1352"/>
    <cellStyle name="normální 4 2_1125_SZDC" xfId="1353"/>
    <cellStyle name="normální 4 20" xfId="1354"/>
    <cellStyle name="normální 4 21" xfId="1355"/>
    <cellStyle name="normální 4 22" xfId="1356"/>
    <cellStyle name="normální 4 23" xfId="1357"/>
    <cellStyle name="normální 4 24" xfId="1358"/>
    <cellStyle name="normální 4 25" xfId="1359"/>
    <cellStyle name="normální 4 26" xfId="1360"/>
    <cellStyle name="normální 4 27" xfId="1361"/>
    <cellStyle name="normální 4 28" xfId="1362"/>
    <cellStyle name="normální 4 29" xfId="1363"/>
    <cellStyle name="normální 4 3" xfId="1364"/>
    <cellStyle name="normální 4 3 2" xfId="1365"/>
    <cellStyle name="normální 4 3 3" xfId="1366"/>
    <cellStyle name="normální 4 3 4" xfId="1367"/>
    <cellStyle name="normální 4 3 5" xfId="1368"/>
    <cellStyle name="normální 4 3 6" xfId="1369"/>
    <cellStyle name="normální 4 3_1125_SZDC" xfId="1370"/>
    <cellStyle name="normální 4 30" xfId="1371"/>
    <cellStyle name="normální 4 31" xfId="1372"/>
    <cellStyle name="normální 4 32" xfId="1373"/>
    <cellStyle name="normální 4 33" xfId="1374"/>
    <cellStyle name="normální 4 34" xfId="1375"/>
    <cellStyle name="normální 4 35" xfId="1376"/>
    <cellStyle name="normální 4 36" xfId="1377"/>
    <cellStyle name="normální 4 37" xfId="1378"/>
    <cellStyle name="normální 4 38" xfId="1379"/>
    <cellStyle name="normální 4 39" xfId="1380"/>
    <cellStyle name="normální 4 4" xfId="1381"/>
    <cellStyle name="normální 4 4 2" xfId="1382"/>
    <cellStyle name="normální 4 4 3" xfId="1383"/>
    <cellStyle name="normální 4 4 4" xfId="1384"/>
    <cellStyle name="normální 4 4 5" xfId="1385"/>
    <cellStyle name="normální 4 4 6" xfId="1386"/>
    <cellStyle name="normální 4 4_1125_SZDC" xfId="1387"/>
    <cellStyle name="normální 4 40" xfId="1388"/>
    <cellStyle name="normální 4 41" xfId="1389"/>
    <cellStyle name="normální 4 42" xfId="1390"/>
    <cellStyle name="normální 4 43" xfId="1391"/>
    <cellStyle name="normální 4 44" xfId="1392"/>
    <cellStyle name="normální 4 45" xfId="1393"/>
    <cellStyle name="normální 4 46" xfId="1394"/>
    <cellStyle name="normální 4 47" xfId="1395"/>
    <cellStyle name="normální 4 48" xfId="1396"/>
    <cellStyle name="normální 4 49" xfId="1397"/>
    <cellStyle name="normální 4 5" xfId="1398"/>
    <cellStyle name="normální 4 5 2" xfId="1399"/>
    <cellStyle name="normální 4 5 3" xfId="1400"/>
    <cellStyle name="normální 4 5 4" xfId="1401"/>
    <cellStyle name="normální 4 5 5" xfId="1402"/>
    <cellStyle name="normální 4 5 6" xfId="1403"/>
    <cellStyle name="normální 4 5_1125_SZDC" xfId="1404"/>
    <cellStyle name="normální 4 50" xfId="1405"/>
    <cellStyle name="normální 4 51" xfId="1406"/>
    <cellStyle name="normální 4 52" xfId="1407"/>
    <cellStyle name="normální 4 53" xfId="1408"/>
    <cellStyle name="normální 4 54" xfId="1409"/>
    <cellStyle name="normální 4 55" xfId="1410"/>
    <cellStyle name="normální 4 56" xfId="1411"/>
    <cellStyle name="normální 4 57" xfId="1412"/>
    <cellStyle name="normální 4 58" xfId="1413"/>
    <cellStyle name="normální 4 59" xfId="1414"/>
    <cellStyle name="normální 4 6" xfId="1415"/>
    <cellStyle name="normální 4 6 2" xfId="1416"/>
    <cellStyle name="normální 4 6 3" xfId="1417"/>
    <cellStyle name="normální 4 6 4" xfId="1418"/>
    <cellStyle name="normální 4 6 5" xfId="1419"/>
    <cellStyle name="normální 4 6 6" xfId="1420"/>
    <cellStyle name="normální 4 6_1125_SZDC" xfId="1421"/>
    <cellStyle name="normální 4 60" xfId="1422"/>
    <cellStyle name="normální 4 61" xfId="1423"/>
    <cellStyle name="normální 4 62" xfId="1424"/>
    <cellStyle name="normální 4 63" xfId="1425"/>
    <cellStyle name="normální 4 64" xfId="1426"/>
    <cellStyle name="normální 4 65" xfId="1427"/>
    <cellStyle name="normální 4 66" xfId="1428"/>
    <cellStyle name="normální 4 67" xfId="1429"/>
    <cellStyle name="normální 4 68" xfId="1430"/>
    <cellStyle name="normální 4 69" xfId="1431"/>
    <cellStyle name="normální 4 7" xfId="1432"/>
    <cellStyle name="normální 4 7 2" xfId="1433"/>
    <cellStyle name="normální 4 7 3" xfId="1434"/>
    <cellStyle name="normální 4 7 4" xfId="1435"/>
    <cellStyle name="normální 4 7 5" xfId="1436"/>
    <cellStyle name="normální 4 7 6" xfId="1437"/>
    <cellStyle name="normální 4 7_1125_SZDC" xfId="1438"/>
    <cellStyle name="normální 4 70" xfId="1439"/>
    <cellStyle name="normální 4 71" xfId="1440"/>
    <cellStyle name="normální 4 72" xfId="1441"/>
    <cellStyle name="normální 4 73" xfId="1442"/>
    <cellStyle name="normální 4 74" xfId="1443"/>
    <cellStyle name="normální 4 75" xfId="1444"/>
    <cellStyle name="normální 4 76" xfId="1445"/>
    <cellStyle name="normální 4 8" xfId="1446"/>
    <cellStyle name="normální 4 8 2" xfId="1447"/>
    <cellStyle name="normální 4 8 3" xfId="1448"/>
    <cellStyle name="normální 4 8 4" xfId="1449"/>
    <cellStyle name="normální 4 8 5" xfId="1450"/>
    <cellStyle name="normální 4 8 6" xfId="1451"/>
    <cellStyle name="normální 4 8_1125_SZDC" xfId="1452"/>
    <cellStyle name="normální 4 9" xfId="1453"/>
    <cellStyle name="normální 4 9 2" xfId="1454"/>
    <cellStyle name="normální 4 9 3" xfId="1455"/>
    <cellStyle name="normální 4 9 4" xfId="1456"/>
    <cellStyle name="normální 4 9 5" xfId="1457"/>
    <cellStyle name="normální 4 9 6" xfId="1458"/>
    <cellStyle name="normální 4 9_1125_SZDC" xfId="1459"/>
    <cellStyle name="normální 40" xfId="2745"/>
    <cellStyle name="Normální 41" xfId="2746"/>
    <cellStyle name="Normální 42" xfId="2747"/>
    <cellStyle name="normální 43" xfId="2748"/>
    <cellStyle name="normální 44" xfId="2749"/>
    <cellStyle name="normální 45" xfId="2750"/>
    <cellStyle name="normální 46" xfId="2751"/>
    <cellStyle name="normální 47" xfId="2752"/>
    <cellStyle name="normální 48" xfId="2753"/>
    <cellStyle name="normální 49" xfId="2754"/>
    <cellStyle name="normální 5" xfId="1460"/>
    <cellStyle name="normální 5 10" xfId="1461"/>
    <cellStyle name="normální 5 11" xfId="1462"/>
    <cellStyle name="normální 5 12" xfId="1463"/>
    <cellStyle name="normální 5 13" xfId="1464"/>
    <cellStyle name="normální 5 14" xfId="1465"/>
    <cellStyle name="normální 5 15" xfId="1466"/>
    <cellStyle name="normální 5 16" xfId="1467"/>
    <cellStyle name="normální 5 17" xfId="1468"/>
    <cellStyle name="normální 5 18" xfId="1469"/>
    <cellStyle name="normální 5 19" xfId="1470"/>
    <cellStyle name="normální 5 2" xfId="1471"/>
    <cellStyle name="normální 5 2 2" xfId="1472"/>
    <cellStyle name="normální 5 2 3" xfId="1473"/>
    <cellStyle name="normální 5 2 4" xfId="1474"/>
    <cellStyle name="normální 5 2 5" xfId="1475"/>
    <cellStyle name="normální 5 2 6" xfId="1476"/>
    <cellStyle name="normální 5 2_1125_SZDC" xfId="1477"/>
    <cellStyle name="normální 5 20" xfId="1478"/>
    <cellStyle name="normální 5 21" xfId="1479"/>
    <cellStyle name="normální 5 22" xfId="1480"/>
    <cellStyle name="normální 5 23" xfId="1481"/>
    <cellStyle name="normální 5 24" xfId="1482"/>
    <cellStyle name="normální 5 25" xfId="1483"/>
    <cellStyle name="normální 5 26" xfId="1484"/>
    <cellStyle name="normální 5 27" xfId="1485"/>
    <cellStyle name="normální 5 28" xfId="1486"/>
    <cellStyle name="normální 5 29" xfId="1487"/>
    <cellStyle name="normální 5 3" xfId="1488"/>
    <cellStyle name="normální 5 3 2" xfId="1489"/>
    <cellStyle name="normální 5 3 3" xfId="1490"/>
    <cellStyle name="normální 5 3 4" xfId="1491"/>
    <cellStyle name="normální 5 3 5" xfId="1492"/>
    <cellStyle name="normální 5 3 6" xfId="1493"/>
    <cellStyle name="normální 5 3_1125_SZDC" xfId="1494"/>
    <cellStyle name="normální 5 30" xfId="1495"/>
    <cellStyle name="normální 5 31" xfId="1496"/>
    <cellStyle name="normální 5 32" xfId="1497"/>
    <cellStyle name="normální 5 33" xfId="1498"/>
    <cellStyle name="normální 5 34" xfId="1499"/>
    <cellStyle name="normální 5 35" xfId="1500"/>
    <cellStyle name="normální 5 36" xfId="1501"/>
    <cellStyle name="normální 5 37" xfId="1502"/>
    <cellStyle name="normální 5 38" xfId="1503"/>
    <cellStyle name="normální 5 39" xfId="1504"/>
    <cellStyle name="normální 5 4" xfId="1505"/>
    <cellStyle name="normální 5 4 2" xfId="1506"/>
    <cellStyle name="normální 5 4 3" xfId="1507"/>
    <cellStyle name="normální 5 4 4" xfId="1508"/>
    <cellStyle name="normální 5 4 5" xfId="1509"/>
    <cellStyle name="normální 5 4 6" xfId="1510"/>
    <cellStyle name="normální 5 4_1125_SZDC" xfId="1511"/>
    <cellStyle name="normální 5 40" xfId="1512"/>
    <cellStyle name="normální 5 41" xfId="1513"/>
    <cellStyle name="normální 5 42" xfId="1514"/>
    <cellStyle name="normální 5 43" xfId="1515"/>
    <cellStyle name="normální 5 44" xfId="1516"/>
    <cellStyle name="normální 5 45" xfId="1517"/>
    <cellStyle name="normální 5 46" xfId="1518"/>
    <cellStyle name="normální 5 47" xfId="1519"/>
    <cellStyle name="normální 5 48" xfId="1520"/>
    <cellStyle name="normální 5 49" xfId="1521"/>
    <cellStyle name="normální 5 5" xfId="1522"/>
    <cellStyle name="normální 5 5 2" xfId="1523"/>
    <cellStyle name="normální 5 5 3" xfId="1524"/>
    <cellStyle name="normální 5 5 4" xfId="1525"/>
    <cellStyle name="normální 5 5 5" xfId="1526"/>
    <cellStyle name="normální 5 5 6" xfId="1527"/>
    <cellStyle name="normální 5 5_1125_SZDC" xfId="1528"/>
    <cellStyle name="normální 5 50" xfId="1529"/>
    <cellStyle name="normální 5 51" xfId="1530"/>
    <cellStyle name="normální 5 52" xfId="1531"/>
    <cellStyle name="normální 5 53" xfId="1532"/>
    <cellStyle name="normální 5 54" xfId="1533"/>
    <cellStyle name="normální 5 55" xfId="1534"/>
    <cellStyle name="normální 5 56" xfId="1535"/>
    <cellStyle name="normální 5 57" xfId="1536"/>
    <cellStyle name="normální 5 58" xfId="1537"/>
    <cellStyle name="normální 5 59" xfId="1538"/>
    <cellStyle name="normální 5 6" xfId="1539"/>
    <cellStyle name="normální 5 6 2" xfId="1540"/>
    <cellStyle name="normální 5 6 3" xfId="1541"/>
    <cellStyle name="normální 5 6 4" xfId="1542"/>
    <cellStyle name="normální 5 6 5" xfId="1543"/>
    <cellStyle name="normální 5 6 6" xfId="1544"/>
    <cellStyle name="normální 5 6_1125_SZDC" xfId="1545"/>
    <cellStyle name="normální 5 60" xfId="1546"/>
    <cellStyle name="normální 5 61" xfId="1547"/>
    <cellStyle name="normální 5 62" xfId="1548"/>
    <cellStyle name="normální 5 63" xfId="1549"/>
    <cellStyle name="normální 5 64" xfId="1550"/>
    <cellStyle name="normální 5 65" xfId="1551"/>
    <cellStyle name="normální 5 66" xfId="1552"/>
    <cellStyle name="normální 5 67" xfId="1553"/>
    <cellStyle name="normální 5 68" xfId="1554"/>
    <cellStyle name="normální 5 69" xfId="1555"/>
    <cellStyle name="normální 5 7" xfId="1556"/>
    <cellStyle name="normální 5 7 2" xfId="1557"/>
    <cellStyle name="normální 5 7 3" xfId="1558"/>
    <cellStyle name="normální 5 7 4" xfId="1559"/>
    <cellStyle name="normální 5 7 5" xfId="1560"/>
    <cellStyle name="normální 5 7 6" xfId="1561"/>
    <cellStyle name="normální 5 7_1125_SZDC" xfId="1562"/>
    <cellStyle name="normální 5 70" xfId="1563"/>
    <cellStyle name="normální 5 71" xfId="1564"/>
    <cellStyle name="normální 5 72" xfId="1565"/>
    <cellStyle name="normální 5 73" xfId="1566"/>
    <cellStyle name="normální 5 74" xfId="1567"/>
    <cellStyle name="Normální 5 75" xfId="2168"/>
    <cellStyle name="Normální 5 75 2" xfId="2774"/>
    <cellStyle name="normální 5 75 3" xfId="2583"/>
    <cellStyle name="normální 5 76" xfId="2755"/>
    <cellStyle name="normální 5 77" xfId="2654"/>
    <cellStyle name="normální 5 78" xfId="2744"/>
    <cellStyle name="normální 5 79" xfId="2655"/>
    <cellStyle name="normální 5 8" xfId="1568"/>
    <cellStyle name="normální 5 8 2" xfId="1569"/>
    <cellStyle name="normální 5 8 3" xfId="1570"/>
    <cellStyle name="normální 5 8 4" xfId="1571"/>
    <cellStyle name="normální 5 8 5" xfId="1572"/>
    <cellStyle name="normální 5 8 6" xfId="1573"/>
    <cellStyle name="normální 5 8_1125_SZDC" xfId="1574"/>
    <cellStyle name="Normální 5 80" xfId="2450"/>
    <cellStyle name="normální 5 9" xfId="1575"/>
    <cellStyle name="normální 5 9 2" xfId="1576"/>
    <cellStyle name="normální 5 9 3" xfId="1577"/>
    <cellStyle name="normální 5 9 4" xfId="1578"/>
    <cellStyle name="normální 5 9 5" xfId="1579"/>
    <cellStyle name="normální 5 9 6" xfId="1580"/>
    <cellStyle name="normální 5 9_1125_SZDC" xfId="1581"/>
    <cellStyle name="normální 50" xfId="2757"/>
    <cellStyle name="normální 51" xfId="2758"/>
    <cellStyle name="normální 52" xfId="2759"/>
    <cellStyle name="normální 53" xfId="2760"/>
    <cellStyle name="normální 54" xfId="2761"/>
    <cellStyle name="normální 55" xfId="2762"/>
    <cellStyle name="normální 56" xfId="2763"/>
    <cellStyle name="normální 57" xfId="2764"/>
    <cellStyle name="normální 58" xfId="2765"/>
    <cellStyle name="normální 59" xfId="2766"/>
    <cellStyle name="normální 6" xfId="1582"/>
    <cellStyle name="normální 6 10" xfId="1583"/>
    <cellStyle name="normální 6 11" xfId="1584"/>
    <cellStyle name="normální 6 12" xfId="1585"/>
    <cellStyle name="normální 6 13" xfId="1586"/>
    <cellStyle name="normální 6 14" xfId="1587"/>
    <cellStyle name="normální 6 15" xfId="1588"/>
    <cellStyle name="normální 6 16" xfId="1589"/>
    <cellStyle name="normální 6 17" xfId="1590"/>
    <cellStyle name="normální 6 18" xfId="1591"/>
    <cellStyle name="normální 6 19" xfId="1592"/>
    <cellStyle name="normální 6 2" xfId="1593"/>
    <cellStyle name="normální 6 2 2" xfId="1594"/>
    <cellStyle name="normální 6 2 3" xfId="1595"/>
    <cellStyle name="normální 6 2 4" xfId="1596"/>
    <cellStyle name="normální 6 2 5" xfId="1597"/>
    <cellStyle name="normální 6 2 6" xfId="1598"/>
    <cellStyle name="normální 6 2_1125_SZDC" xfId="1599"/>
    <cellStyle name="normální 6 20" xfId="1600"/>
    <cellStyle name="normální 6 21" xfId="1601"/>
    <cellStyle name="normální 6 22" xfId="1602"/>
    <cellStyle name="normální 6 23" xfId="1603"/>
    <cellStyle name="normální 6 24" xfId="1604"/>
    <cellStyle name="normální 6 25" xfId="1605"/>
    <cellStyle name="normální 6 26" xfId="1606"/>
    <cellStyle name="normální 6 27" xfId="1607"/>
    <cellStyle name="normální 6 28" xfId="1608"/>
    <cellStyle name="normální 6 29" xfId="1609"/>
    <cellStyle name="normální 6 3" xfId="1610"/>
    <cellStyle name="normální 6 3 2" xfId="1611"/>
    <cellStyle name="normální 6 3 3" xfId="1612"/>
    <cellStyle name="normální 6 3 4" xfId="1613"/>
    <cellStyle name="normální 6 3 5" xfId="1614"/>
    <cellStyle name="normální 6 3 6" xfId="1615"/>
    <cellStyle name="normální 6 3_1125_SZDC" xfId="1616"/>
    <cellStyle name="normální 6 30" xfId="1617"/>
    <cellStyle name="normální 6 31" xfId="1618"/>
    <cellStyle name="normální 6 32" xfId="1619"/>
    <cellStyle name="normální 6 33" xfId="1620"/>
    <cellStyle name="normální 6 34" xfId="1621"/>
    <cellStyle name="normální 6 35" xfId="1622"/>
    <cellStyle name="normální 6 36" xfId="1623"/>
    <cellStyle name="normální 6 37" xfId="1624"/>
    <cellStyle name="normální 6 38" xfId="1625"/>
    <cellStyle name="normální 6 39" xfId="1626"/>
    <cellStyle name="normální 6 4" xfId="1627"/>
    <cellStyle name="normální 6 4 2" xfId="1628"/>
    <cellStyle name="normální 6 4 3" xfId="1629"/>
    <cellStyle name="normální 6 4 4" xfId="1630"/>
    <cellStyle name="normální 6 4 5" xfId="1631"/>
    <cellStyle name="normální 6 4 6" xfId="1632"/>
    <cellStyle name="normální 6 4_1125_SZDC" xfId="1633"/>
    <cellStyle name="normální 6 40" xfId="1634"/>
    <cellStyle name="normální 6 41" xfId="1635"/>
    <cellStyle name="normální 6 42" xfId="1636"/>
    <cellStyle name="normální 6 43" xfId="1637"/>
    <cellStyle name="normální 6 44" xfId="1638"/>
    <cellStyle name="normální 6 45" xfId="1639"/>
    <cellStyle name="normální 6 46" xfId="1640"/>
    <cellStyle name="normální 6 47" xfId="1641"/>
    <cellStyle name="normální 6 48" xfId="1642"/>
    <cellStyle name="normální 6 49" xfId="1643"/>
    <cellStyle name="normální 6 5" xfId="1644"/>
    <cellStyle name="normální 6 5 2" xfId="1645"/>
    <cellStyle name="normální 6 5 3" xfId="1646"/>
    <cellStyle name="normální 6 5 4" xfId="1647"/>
    <cellStyle name="normální 6 5 5" xfId="1648"/>
    <cellStyle name="normální 6 5 6" xfId="1649"/>
    <cellStyle name="normální 6 5_1125_SZDC" xfId="1650"/>
    <cellStyle name="normální 6 50" xfId="1651"/>
    <cellStyle name="normální 6 51" xfId="1652"/>
    <cellStyle name="normální 6 52" xfId="1653"/>
    <cellStyle name="normální 6 53" xfId="1654"/>
    <cellStyle name="normální 6 54" xfId="1655"/>
    <cellStyle name="normální 6 55" xfId="1656"/>
    <cellStyle name="normální 6 56" xfId="1657"/>
    <cellStyle name="normální 6 57" xfId="1658"/>
    <cellStyle name="normální 6 58" xfId="1659"/>
    <cellStyle name="normální 6 59" xfId="1660"/>
    <cellStyle name="normální 6 6" xfId="1661"/>
    <cellStyle name="normální 6 6 2" xfId="1662"/>
    <cellStyle name="normální 6 6 3" xfId="1663"/>
    <cellStyle name="normální 6 6 4" xfId="1664"/>
    <cellStyle name="normální 6 6 5" xfId="1665"/>
    <cellStyle name="normální 6 6 6" xfId="1666"/>
    <cellStyle name="normální 6 6_1125_SZDC" xfId="1667"/>
    <cellStyle name="normální 6 60" xfId="1668"/>
    <cellStyle name="normální 6 61" xfId="1669"/>
    <cellStyle name="normální 6 62" xfId="1670"/>
    <cellStyle name="normální 6 63" xfId="1671"/>
    <cellStyle name="normální 6 64" xfId="1672"/>
    <cellStyle name="normální 6 65" xfId="1673"/>
    <cellStyle name="normální 6 66" xfId="1674"/>
    <cellStyle name="normální 6 67" xfId="1675"/>
    <cellStyle name="normální 6 68" xfId="1676"/>
    <cellStyle name="normální 6 69" xfId="1677"/>
    <cellStyle name="normální 6 7" xfId="1678"/>
    <cellStyle name="normální 6 7 2" xfId="1679"/>
    <cellStyle name="normální 6 7 3" xfId="1680"/>
    <cellStyle name="normální 6 7 4" xfId="1681"/>
    <cellStyle name="normální 6 7 5" xfId="1682"/>
    <cellStyle name="normální 6 7 6" xfId="1683"/>
    <cellStyle name="normální 6 7_1125_SZDC" xfId="1684"/>
    <cellStyle name="normální 6 70" xfId="1685"/>
    <cellStyle name="normální 6 71" xfId="1686"/>
    <cellStyle name="normální 6 72" xfId="1687"/>
    <cellStyle name="normální 6 73" xfId="1688"/>
    <cellStyle name="normální 6 74" xfId="1689"/>
    <cellStyle name="normální 6 75" xfId="1690"/>
    <cellStyle name="Normální 6 76" xfId="2159"/>
    <cellStyle name="normální 6 77" xfId="2179"/>
    <cellStyle name="normální 6 78" xfId="2767"/>
    <cellStyle name="normální 6 79" xfId="2652"/>
    <cellStyle name="normální 6 8" xfId="1691"/>
    <cellStyle name="normální 6 8 2" xfId="1692"/>
    <cellStyle name="normální 6 8 3" xfId="1693"/>
    <cellStyle name="normální 6 8 4" xfId="1694"/>
    <cellStyle name="normální 6 8 5" xfId="1695"/>
    <cellStyle name="normální 6 8 6" xfId="1696"/>
    <cellStyle name="normální 6 8_1125_SZDC" xfId="1697"/>
    <cellStyle name="normální 6 80" xfId="2756"/>
    <cellStyle name="normální 6 81" xfId="2653"/>
    <cellStyle name="Normální 6 82" xfId="2451"/>
    <cellStyle name="normální 6 9" xfId="1698"/>
    <cellStyle name="normální 6 9 2" xfId="1699"/>
    <cellStyle name="normální 6 9 3" xfId="1700"/>
    <cellStyle name="normální 6 9 4" xfId="1701"/>
    <cellStyle name="normální 6 9 5" xfId="1702"/>
    <cellStyle name="normální 6 9 6" xfId="1703"/>
    <cellStyle name="normální 6 9_1125_SZDC" xfId="1704"/>
    <cellStyle name="normální 60" xfId="2769"/>
    <cellStyle name="normální 61" xfId="2770"/>
    <cellStyle name="normální 62" xfId="2771"/>
    <cellStyle name="normální 7" xfId="1705"/>
    <cellStyle name="normální 7 10" xfId="1706"/>
    <cellStyle name="normální 7 11" xfId="1707"/>
    <cellStyle name="normální 7 12" xfId="1708"/>
    <cellStyle name="normální 7 13" xfId="1709"/>
    <cellStyle name="normální 7 14" xfId="1710"/>
    <cellStyle name="normální 7 15" xfId="1711"/>
    <cellStyle name="normální 7 16" xfId="1712"/>
    <cellStyle name="normální 7 17" xfId="1713"/>
    <cellStyle name="normální 7 18" xfId="1714"/>
    <cellStyle name="normální 7 19" xfId="1715"/>
    <cellStyle name="normální 7 2" xfId="1716"/>
    <cellStyle name="normální 7 2 2" xfId="1717"/>
    <cellStyle name="normální 7 2 3" xfId="1718"/>
    <cellStyle name="normální 7 2 4" xfId="1719"/>
    <cellStyle name="normální 7 2 5" xfId="1720"/>
    <cellStyle name="normální 7 2 6" xfId="1721"/>
    <cellStyle name="normální 7 2_1125_SZDC" xfId="1722"/>
    <cellStyle name="normální 7 20" xfId="1723"/>
    <cellStyle name="normální 7 21" xfId="1724"/>
    <cellStyle name="normální 7 22" xfId="1725"/>
    <cellStyle name="normální 7 23" xfId="1726"/>
    <cellStyle name="normální 7 24" xfId="1727"/>
    <cellStyle name="normální 7 25" xfId="1728"/>
    <cellStyle name="normální 7 26" xfId="1729"/>
    <cellStyle name="normální 7 27" xfId="1730"/>
    <cellStyle name="normální 7 28" xfId="1731"/>
    <cellStyle name="normální 7 29" xfId="1732"/>
    <cellStyle name="normální 7 3" xfId="1733"/>
    <cellStyle name="normální 7 3 2" xfId="1734"/>
    <cellStyle name="normální 7 3 3" xfId="1735"/>
    <cellStyle name="normální 7 3 4" xfId="1736"/>
    <cellStyle name="normální 7 3 5" xfId="1737"/>
    <cellStyle name="normální 7 3 6" xfId="1738"/>
    <cellStyle name="normální 7 3_1125_SZDC" xfId="1739"/>
    <cellStyle name="normální 7 30" xfId="1740"/>
    <cellStyle name="normální 7 31" xfId="1741"/>
    <cellStyle name="normální 7 32" xfId="1742"/>
    <cellStyle name="normální 7 33" xfId="1743"/>
    <cellStyle name="normální 7 34" xfId="1744"/>
    <cellStyle name="normální 7 35" xfId="1745"/>
    <cellStyle name="normální 7 36" xfId="1746"/>
    <cellStyle name="normální 7 37" xfId="1747"/>
    <cellStyle name="normální 7 38" xfId="1748"/>
    <cellStyle name="normální 7 39" xfId="1749"/>
    <cellStyle name="normální 7 4" xfId="1750"/>
    <cellStyle name="normální 7 4 2" xfId="1751"/>
    <cellStyle name="normální 7 4 3" xfId="1752"/>
    <cellStyle name="normální 7 4 4" xfId="1753"/>
    <cellStyle name="normální 7 4 5" xfId="1754"/>
    <cellStyle name="normální 7 4 6" xfId="1755"/>
    <cellStyle name="normální 7 4_1125_SZDC" xfId="1756"/>
    <cellStyle name="normální 7 40" xfId="1757"/>
    <cellStyle name="normální 7 41" xfId="1758"/>
    <cellStyle name="normální 7 42" xfId="1759"/>
    <cellStyle name="normální 7 43" xfId="1760"/>
    <cellStyle name="normální 7 44" xfId="1761"/>
    <cellStyle name="normální 7 45" xfId="1762"/>
    <cellStyle name="normální 7 46" xfId="1763"/>
    <cellStyle name="normální 7 47" xfId="1764"/>
    <cellStyle name="normální 7 48" xfId="1765"/>
    <cellStyle name="normální 7 49" xfId="1766"/>
    <cellStyle name="normální 7 5" xfId="1767"/>
    <cellStyle name="normální 7 5 2" xfId="1768"/>
    <cellStyle name="normální 7 5 3" xfId="1769"/>
    <cellStyle name="normální 7 5 4" xfId="1770"/>
    <cellStyle name="normální 7 5 5" xfId="1771"/>
    <cellStyle name="normální 7 5 6" xfId="1772"/>
    <cellStyle name="normální 7 5_1125_SZDC" xfId="1773"/>
    <cellStyle name="normální 7 50" xfId="1774"/>
    <cellStyle name="normální 7 51" xfId="1775"/>
    <cellStyle name="normální 7 52" xfId="1776"/>
    <cellStyle name="normální 7 53" xfId="1777"/>
    <cellStyle name="normální 7 54" xfId="1778"/>
    <cellStyle name="normální 7 55" xfId="1779"/>
    <cellStyle name="normální 7 56" xfId="1780"/>
    <cellStyle name="normální 7 57" xfId="1781"/>
    <cellStyle name="normální 7 58" xfId="1782"/>
    <cellStyle name="normální 7 59" xfId="1783"/>
    <cellStyle name="normální 7 6" xfId="1784"/>
    <cellStyle name="normální 7 6 2" xfId="1785"/>
    <cellStyle name="normální 7 6 3" xfId="1786"/>
    <cellStyle name="normální 7 6 4" xfId="1787"/>
    <cellStyle name="normální 7 6 5" xfId="1788"/>
    <cellStyle name="normální 7 6 6" xfId="1789"/>
    <cellStyle name="normální 7 6_1125_SZDC" xfId="1790"/>
    <cellStyle name="normální 7 60" xfId="1791"/>
    <cellStyle name="normální 7 61" xfId="1792"/>
    <cellStyle name="normální 7 62" xfId="1793"/>
    <cellStyle name="normální 7 63" xfId="1794"/>
    <cellStyle name="normální 7 64" xfId="1795"/>
    <cellStyle name="normální 7 65" xfId="1796"/>
    <cellStyle name="normální 7 66" xfId="1797"/>
    <cellStyle name="normální 7 67" xfId="1798"/>
    <cellStyle name="normální 7 68" xfId="1799"/>
    <cellStyle name="normální 7 69" xfId="1800"/>
    <cellStyle name="normální 7 7" xfId="1801"/>
    <cellStyle name="normální 7 7 2" xfId="1802"/>
    <cellStyle name="normální 7 7 3" xfId="1803"/>
    <cellStyle name="normální 7 7 4" xfId="1804"/>
    <cellStyle name="normální 7 7 5" xfId="1805"/>
    <cellStyle name="normální 7 7 6" xfId="1806"/>
    <cellStyle name="normální 7 7_1125_SZDC" xfId="1807"/>
    <cellStyle name="normální 7 70" xfId="1808"/>
    <cellStyle name="normální 7 71" xfId="1809"/>
    <cellStyle name="normální 7 72" xfId="1810"/>
    <cellStyle name="normální 7 73" xfId="1811"/>
    <cellStyle name="normální 7 73 2" xfId="2310"/>
    <cellStyle name="normální 7 73 2 2" xfId="2773"/>
    <cellStyle name="normální 7 73 3" xfId="2440"/>
    <cellStyle name="normální 7 73 4" xfId="2584"/>
    <cellStyle name="normální 7 74" xfId="2180"/>
    <cellStyle name="normální 7 75" xfId="2772"/>
    <cellStyle name="normální 7 76" xfId="2585"/>
    <cellStyle name="normální 7 77" xfId="2768"/>
    <cellStyle name="normální 7 78" xfId="2597"/>
    <cellStyle name="Normální 7 79" xfId="2452"/>
    <cellStyle name="normální 7 8" xfId="1812"/>
    <cellStyle name="normální 7 8 2" xfId="1813"/>
    <cellStyle name="normální 7 8 3" xfId="1814"/>
    <cellStyle name="normální 7 8 4" xfId="1815"/>
    <cellStyle name="normální 7 8 5" xfId="1816"/>
    <cellStyle name="normální 7 8 6" xfId="1817"/>
    <cellStyle name="normální 7 8_1125_SZDC" xfId="1818"/>
    <cellStyle name="normální 7 9" xfId="1819"/>
    <cellStyle name="normální 7 9 2" xfId="1820"/>
    <cellStyle name="normální 7 9 3" xfId="1821"/>
    <cellStyle name="normální 7 9 4" xfId="1822"/>
    <cellStyle name="normální 7 9 5" xfId="1823"/>
    <cellStyle name="normální 7 9 6" xfId="1824"/>
    <cellStyle name="normální 7 9_1125_SZDC" xfId="1825"/>
    <cellStyle name="normální 8 10" xfId="1826"/>
    <cellStyle name="normální 8 11" xfId="1827"/>
    <cellStyle name="normální 8 12" xfId="1828"/>
    <cellStyle name="normální 8 13" xfId="1829"/>
    <cellStyle name="normální 8 14" xfId="1830"/>
    <cellStyle name="normální 8 15" xfId="1831"/>
    <cellStyle name="normální 8 16" xfId="1832"/>
    <cellStyle name="normální 8 17" xfId="1833"/>
    <cellStyle name="normální 8 18" xfId="1834"/>
    <cellStyle name="normální 8 19" xfId="1835"/>
    <cellStyle name="normální 8 2" xfId="1836"/>
    <cellStyle name="normální 8 2 2" xfId="1837"/>
    <cellStyle name="normální 8 2 3" xfId="1838"/>
    <cellStyle name="normální 8 2 4" xfId="1839"/>
    <cellStyle name="normální 8 2 5" xfId="1840"/>
    <cellStyle name="normální 8 2 6" xfId="1841"/>
    <cellStyle name="normální 8 2_1125_SZDC" xfId="1842"/>
    <cellStyle name="normální 8 20" xfId="1843"/>
    <cellStyle name="normální 8 21" xfId="1844"/>
    <cellStyle name="normální 8 22" xfId="1845"/>
    <cellStyle name="normální 8 23" xfId="1846"/>
    <cellStyle name="normální 8 24" xfId="1847"/>
    <cellStyle name="normální 8 25" xfId="1848"/>
    <cellStyle name="normální 8 26" xfId="1849"/>
    <cellStyle name="normální 8 27" xfId="1850"/>
    <cellStyle name="normální 8 28" xfId="1851"/>
    <cellStyle name="normální 8 29" xfId="1852"/>
    <cellStyle name="normální 8 3" xfId="1853"/>
    <cellStyle name="normální 8 3 2" xfId="1854"/>
    <cellStyle name="normální 8 3 3" xfId="1855"/>
    <cellStyle name="normální 8 3 4" xfId="1856"/>
    <cellStyle name="normální 8 3 5" xfId="1857"/>
    <cellStyle name="normální 8 3 6" xfId="1858"/>
    <cellStyle name="normální 8 3_1125_SZDC" xfId="1859"/>
    <cellStyle name="normální 8 30" xfId="1860"/>
    <cellStyle name="normální 8 31" xfId="1861"/>
    <cellStyle name="normální 8 32" xfId="1862"/>
    <cellStyle name="normální 8 33" xfId="1863"/>
    <cellStyle name="normální 8 34" xfId="1864"/>
    <cellStyle name="normální 8 35" xfId="1865"/>
    <cellStyle name="normální 8 36" xfId="1866"/>
    <cellStyle name="normální 8 37" xfId="1867"/>
    <cellStyle name="normální 8 38" xfId="1868"/>
    <cellStyle name="normální 8 39" xfId="1869"/>
    <cellStyle name="normální 8 4" xfId="1870"/>
    <cellStyle name="normální 8 4 2" xfId="1871"/>
    <cellStyle name="normální 8 4 3" xfId="1872"/>
    <cellStyle name="normální 8 4 4" xfId="1873"/>
    <cellStyle name="normální 8 4 5" xfId="1874"/>
    <cellStyle name="normální 8 4 6" xfId="1875"/>
    <cellStyle name="normální 8 4_1125_SZDC" xfId="1876"/>
    <cellStyle name="normální 8 40" xfId="1877"/>
    <cellStyle name="normální 8 41" xfId="1878"/>
    <cellStyle name="normální 8 42" xfId="1879"/>
    <cellStyle name="normální 8 43" xfId="1880"/>
    <cellStyle name="normální 8 44" xfId="1881"/>
    <cellStyle name="normální 8 45" xfId="1882"/>
    <cellStyle name="normální 8 46" xfId="1883"/>
    <cellStyle name="normální 8 47" xfId="1884"/>
    <cellStyle name="normální 8 48" xfId="1885"/>
    <cellStyle name="normální 8 49" xfId="1886"/>
    <cellStyle name="normální 8 5" xfId="1887"/>
    <cellStyle name="normální 8 5 2" xfId="1888"/>
    <cellStyle name="normální 8 5 3" xfId="1889"/>
    <cellStyle name="normální 8 5 4" xfId="1890"/>
    <cellStyle name="normální 8 5 5" xfId="1891"/>
    <cellStyle name="normální 8 5 6" xfId="1892"/>
    <cellStyle name="normální 8 5_1125_SZDC" xfId="1893"/>
    <cellStyle name="normální 8 50" xfId="1894"/>
    <cellStyle name="normální 8 51" xfId="1895"/>
    <cellStyle name="normální 8 52" xfId="1896"/>
    <cellStyle name="normální 8 53" xfId="1897"/>
    <cellStyle name="normální 8 54" xfId="1898"/>
    <cellStyle name="normální 8 55" xfId="1899"/>
    <cellStyle name="normální 8 56" xfId="1900"/>
    <cellStyle name="normální 8 57" xfId="1901"/>
    <cellStyle name="normální 8 58" xfId="1902"/>
    <cellStyle name="normální 8 59" xfId="1903"/>
    <cellStyle name="normální 8 6" xfId="1904"/>
    <cellStyle name="normální 8 6 2" xfId="1905"/>
    <cellStyle name="normální 8 6 3" xfId="1906"/>
    <cellStyle name="normální 8 6 4" xfId="1907"/>
    <cellStyle name="normální 8 6 5" xfId="1908"/>
    <cellStyle name="normální 8 6 6" xfId="1909"/>
    <cellStyle name="normální 8 6_1125_SZDC" xfId="1910"/>
    <cellStyle name="normální 8 60" xfId="1911"/>
    <cellStyle name="normální 8 61" xfId="1912"/>
    <cellStyle name="normální 8 62" xfId="1913"/>
    <cellStyle name="normální 8 63" xfId="1914"/>
    <cellStyle name="normální 8 64" xfId="1915"/>
    <cellStyle name="normální 8 65" xfId="1916"/>
    <cellStyle name="normální 8 66" xfId="1917"/>
    <cellStyle name="normální 8 67" xfId="1918"/>
    <cellStyle name="normální 8 68" xfId="1919"/>
    <cellStyle name="normální 8 69" xfId="1920"/>
    <cellStyle name="normální 8 7" xfId="1921"/>
    <cellStyle name="normální 8 7 2" xfId="1922"/>
    <cellStyle name="normální 8 7 3" xfId="1923"/>
    <cellStyle name="normální 8 7 4" xfId="1924"/>
    <cellStyle name="normální 8 7 5" xfId="1925"/>
    <cellStyle name="normální 8 7 6" xfId="1926"/>
    <cellStyle name="normální 8 7_1125_SZDC" xfId="1927"/>
    <cellStyle name="normální 8 70" xfId="1928"/>
    <cellStyle name="normální 8 71" xfId="1929"/>
    <cellStyle name="normální 8 72" xfId="1930"/>
    <cellStyle name="normální 8 73" xfId="1931"/>
    <cellStyle name="normální 8 74" xfId="1932"/>
    <cellStyle name="normální 8 75" xfId="1933"/>
    <cellStyle name="normální 8 76" xfId="1934"/>
    <cellStyle name="normální 8 77" xfId="1935"/>
    <cellStyle name="normální 8 78" xfId="1936"/>
    <cellStyle name="normální 8 79" xfId="1937"/>
    <cellStyle name="normální 8 8" xfId="1938"/>
    <cellStyle name="normální 8 8 2" xfId="1939"/>
    <cellStyle name="normální 8 8 3" xfId="1940"/>
    <cellStyle name="normální 8 8 4" xfId="1941"/>
    <cellStyle name="normální 8 8 5" xfId="1942"/>
    <cellStyle name="normální 8 8 6" xfId="1943"/>
    <cellStyle name="normální 8 8_1125_SZDC" xfId="1944"/>
    <cellStyle name="normální 8 80" xfId="1945"/>
    <cellStyle name="normální 8 81" xfId="1946"/>
    <cellStyle name="normální 8 82" xfId="1947"/>
    <cellStyle name="normální 8 83" xfId="1948"/>
    <cellStyle name="normální 8 84" xfId="1949"/>
    <cellStyle name="normální 8 85" xfId="1950"/>
    <cellStyle name="normální 8 86" xfId="1951"/>
    <cellStyle name="normální 8 9" xfId="1952"/>
    <cellStyle name="normální 8 9 2" xfId="1953"/>
    <cellStyle name="normální 8 9 3" xfId="1954"/>
    <cellStyle name="normální 8 9 4" xfId="1955"/>
    <cellStyle name="normální 8 9 5" xfId="1956"/>
    <cellStyle name="normální 8 9 6" xfId="1957"/>
    <cellStyle name="normální 8 9_1125_SZDC" xfId="1958"/>
    <cellStyle name="normální 9 10" xfId="1959"/>
    <cellStyle name="normální 9 11" xfId="1960"/>
    <cellStyle name="normální 9 12" xfId="1961"/>
    <cellStyle name="normální 9 13" xfId="1962"/>
    <cellStyle name="normální 9 14" xfId="1963"/>
    <cellStyle name="normální 9 15" xfId="1964"/>
    <cellStyle name="normální 9 16" xfId="1965"/>
    <cellStyle name="normální 9 17" xfId="1966"/>
    <cellStyle name="normální 9 18" xfId="1967"/>
    <cellStyle name="normální 9 19" xfId="1968"/>
    <cellStyle name="normální 9 2" xfId="1969"/>
    <cellStyle name="normální 9 2 2" xfId="1970"/>
    <cellStyle name="normální 9 2 3" xfId="1971"/>
    <cellStyle name="normální 9 2 4" xfId="1972"/>
    <cellStyle name="normální 9 2 5" xfId="1973"/>
    <cellStyle name="normální 9 2 6" xfId="1974"/>
    <cellStyle name="normální 9 2_1125_SZDC" xfId="1975"/>
    <cellStyle name="normální 9 20" xfId="1976"/>
    <cellStyle name="normální 9 21" xfId="1977"/>
    <cellStyle name="normální 9 22" xfId="1978"/>
    <cellStyle name="normální 9 23" xfId="1979"/>
    <cellStyle name="normální 9 24" xfId="1980"/>
    <cellStyle name="normální 9 25" xfId="1981"/>
    <cellStyle name="normální 9 26" xfId="1982"/>
    <cellStyle name="normální 9 27" xfId="1983"/>
    <cellStyle name="normální 9 28" xfId="1984"/>
    <cellStyle name="normální 9 29" xfId="1985"/>
    <cellStyle name="normální 9 3" xfId="1986"/>
    <cellStyle name="normální 9 3 2" xfId="1987"/>
    <cellStyle name="normální 9 3 3" xfId="1988"/>
    <cellStyle name="normální 9 3 4" xfId="1989"/>
    <cellStyle name="normální 9 3 5" xfId="1990"/>
    <cellStyle name="normální 9 3 6" xfId="1991"/>
    <cellStyle name="normální 9 3_1125_SZDC" xfId="1992"/>
    <cellStyle name="normální 9 30" xfId="1993"/>
    <cellStyle name="normální 9 31" xfId="1994"/>
    <cellStyle name="normální 9 32" xfId="1995"/>
    <cellStyle name="normální 9 33" xfId="1996"/>
    <cellStyle name="normální 9 34" xfId="1997"/>
    <cellStyle name="normální 9 35" xfId="1998"/>
    <cellStyle name="normální 9 36" xfId="1999"/>
    <cellStyle name="normální 9 37" xfId="2000"/>
    <cellStyle name="normální 9 38" xfId="2001"/>
    <cellStyle name="normální 9 39" xfId="2002"/>
    <cellStyle name="normální 9 4" xfId="2003"/>
    <cellStyle name="normální 9 4 2" xfId="2004"/>
    <cellStyle name="normální 9 4 3" xfId="2005"/>
    <cellStyle name="normální 9 4 4" xfId="2006"/>
    <cellStyle name="normální 9 4 5" xfId="2007"/>
    <cellStyle name="normální 9 4 6" xfId="2008"/>
    <cellStyle name="normální 9 4_1125_SZDC" xfId="2009"/>
    <cellStyle name="normální 9 40" xfId="2010"/>
    <cellStyle name="normální 9 41" xfId="2011"/>
    <cellStyle name="normální 9 42" xfId="2012"/>
    <cellStyle name="normální 9 43" xfId="2013"/>
    <cellStyle name="normální 9 44" xfId="2014"/>
    <cellStyle name="normální 9 45" xfId="2015"/>
    <cellStyle name="normální 9 46" xfId="2016"/>
    <cellStyle name="normální 9 47" xfId="2017"/>
    <cellStyle name="normální 9 48" xfId="2018"/>
    <cellStyle name="normální 9 49" xfId="2019"/>
    <cellStyle name="normální 9 5" xfId="2020"/>
    <cellStyle name="normální 9 5 2" xfId="2021"/>
    <cellStyle name="normální 9 5 3" xfId="2022"/>
    <cellStyle name="normální 9 5 4" xfId="2023"/>
    <cellStyle name="normální 9 5 5" xfId="2024"/>
    <cellStyle name="normální 9 5 6" xfId="2025"/>
    <cellStyle name="normální 9 5_1125_SZDC" xfId="2026"/>
    <cellStyle name="normální 9 50" xfId="2027"/>
    <cellStyle name="normální 9 51" xfId="2028"/>
    <cellStyle name="normální 9 52" xfId="2029"/>
    <cellStyle name="normální 9 53" xfId="2030"/>
    <cellStyle name="normální 9 54" xfId="2031"/>
    <cellStyle name="normální 9 55" xfId="2032"/>
    <cellStyle name="normální 9 56" xfId="2033"/>
    <cellStyle name="normální 9 57" xfId="2034"/>
    <cellStyle name="normální 9 58" xfId="2035"/>
    <cellStyle name="normální 9 59" xfId="2036"/>
    <cellStyle name="normální 9 6" xfId="2037"/>
    <cellStyle name="normální 9 6 2" xfId="2038"/>
    <cellStyle name="normální 9 6 3" xfId="2039"/>
    <cellStyle name="normální 9 6 4" xfId="2040"/>
    <cellStyle name="normální 9 6 5" xfId="2041"/>
    <cellStyle name="normální 9 6 6" xfId="2042"/>
    <cellStyle name="normální 9 6_1125_SZDC" xfId="2043"/>
    <cellStyle name="normální 9 60" xfId="2044"/>
    <cellStyle name="normální 9 61" xfId="2045"/>
    <cellStyle name="normální 9 62" xfId="2046"/>
    <cellStyle name="normální 9 63" xfId="2047"/>
    <cellStyle name="normální 9 64" xfId="2048"/>
    <cellStyle name="normální 9 65" xfId="2049"/>
    <cellStyle name="normální 9 66" xfId="2050"/>
    <cellStyle name="normální 9 67" xfId="2051"/>
    <cellStyle name="normální 9 68" xfId="2052"/>
    <cellStyle name="normální 9 69" xfId="2053"/>
    <cellStyle name="normální 9 7" xfId="2054"/>
    <cellStyle name="normální 9 7 2" xfId="2055"/>
    <cellStyle name="normální 9 7 3" xfId="2056"/>
    <cellStyle name="normální 9 7 4" xfId="2057"/>
    <cellStyle name="normální 9 7 5" xfId="2058"/>
    <cellStyle name="normální 9 7 6" xfId="2059"/>
    <cellStyle name="normální 9 7_1125_SZDC" xfId="2060"/>
    <cellStyle name="normální 9 70" xfId="2061"/>
    <cellStyle name="normální 9 71" xfId="2062"/>
    <cellStyle name="normální 9 72" xfId="2063"/>
    <cellStyle name="normální 9 73" xfId="2064"/>
    <cellStyle name="normální 9 74" xfId="2065"/>
    <cellStyle name="normální 9 75" xfId="2066"/>
    <cellStyle name="normální 9 76" xfId="2067"/>
    <cellStyle name="normální 9 8" xfId="2068"/>
    <cellStyle name="normální 9 8 2" xfId="2069"/>
    <cellStyle name="normální 9 8 3" xfId="2070"/>
    <cellStyle name="normální 9 8 4" xfId="2071"/>
    <cellStyle name="normální 9 8 5" xfId="2072"/>
    <cellStyle name="normální 9 8 6" xfId="2073"/>
    <cellStyle name="normální 9 8_1125_SZDC" xfId="2074"/>
    <cellStyle name="normální 9 9" xfId="2075"/>
    <cellStyle name="normální 9 9 2" xfId="2076"/>
    <cellStyle name="normální 9 9 3" xfId="2077"/>
    <cellStyle name="normální 9 9 4" xfId="2078"/>
    <cellStyle name="normální 9 9 5" xfId="2079"/>
    <cellStyle name="normální 9 9 6" xfId="2080"/>
    <cellStyle name="normální 9 9_1125_SZDC" xfId="2081"/>
    <cellStyle name="normální_bilance jednoduchá" xfId="2082"/>
    <cellStyle name="Poznámka 2" xfId="2083"/>
    <cellStyle name="Poznámka 2 2" xfId="2084"/>
    <cellStyle name="Poznámka 2 3" xfId="2085"/>
    <cellStyle name="Poznámka 2 4" xfId="2086"/>
    <cellStyle name="Poznámka 2 5" xfId="2087"/>
    <cellStyle name="Poznámka 2 6" xfId="2088"/>
    <cellStyle name="Poznámka 3" xfId="2089"/>
    <cellStyle name="Poznámka 3 2" xfId="2090"/>
    <cellStyle name="Poznámka 3 3" xfId="2091"/>
    <cellStyle name="Poznámka 3 4" xfId="2092"/>
    <cellStyle name="Poznámka 3 5" xfId="2093"/>
    <cellStyle name="Poznámka 3 6" xfId="2094"/>
    <cellStyle name="Poznámka 4" xfId="2095"/>
    <cellStyle name="Poznámka 4 2" xfId="2096"/>
    <cellStyle name="Poznámka 4 3" xfId="2097"/>
    <cellStyle name="Poznámka 4 4" xfId="2098"/>
    <cellStyle name="Poznámka 4 5" xfId="2099"/>
    <cellStyle name="Poznámka 4 6" xfId="2100"/>
    <cellStyle name="Poznámka 5" xfId="2101"/>
    <cellStyle name="Poznámka 5 2" xfId="2102"/>
    <cellStyle name="Poznámka 5 3" xfId="2103"/>
    <cellStyle name="Poznámka 5 4" xfId="2104"/>
    <cellStyle name="Poznámka 5 5" xfId="2105"/>
    <cellStyle name="Poznámka 5 6" xfId="2106"/>
    <cellStyle name="procent 2" xfId="2166"/>
    <cellStyle name="Procenta 2" xfId="2167"/>
    <cellStyle name="Propojená buňka 2" xfId="2107"/>
    <cellStyle name="Propojená buňka 3" xfId="2108"/>
    <cellStyle name="Propojená buňka 4" xfId="2109"/>
    <cellStyle name="Propojená buňka 5" xfId="2110"/>
    <cellStyle name="Správně 2" xfId="2111"/>
    <cellStyle name="Správně 3" xfId="2112"/>
    <cellStyle name="Správně 4" xfId="2113"/>
    <cellStyle name="Správně 5" xfId="2114"/>
    <cellStyle name="Text upozornění 2" xfId="2115"/>
    <cellStyle name="Text upozornění 3" xfId="2116"/>
    <cellStyle name="Text upozornění 4" xfId="2117"/>
    <cellStyle name="Text upozornění 5" xfId="2118"/>
    <cellStyle name="Vstup 2" xfId="2119"/>
    <cellStyle name="Vstup 3" xfId="2120"/>
    <cellStyle name="Vstup 4" xfId="2121"/>
    <cellStyle name="Vstup 5" xfId="2122"/>
    <cellStyle name="Výpočet 2" xfId="2123"/>
    <cellStyle name="Výpočet 3" xfId="2124"/>
    <cellStyle name="Výpočet 4" xfId="2125"/>
    <cellStyle name="Výpočet 5" xfId="2126"/>
    <cellStyle name="Výstup 2" xfId="2127"/>
    <cellStyle name="Výstup 3" xfId="2128"/>
    <cellStyle name="Výstup 4" xfId="2129"/>
    <cellStyle name="Výstup 5" xfId="2130"/>
    <cellStyle name="Vysvětlující text 2" xfId="2131"/>
    <cellStyle name="Vysvětlující text 3" xfId="2132"/>
    <cellStyle name="Vysvětlující text 4" xfId="2133"/>
    <cellStyle name="Vysvětlující text 5" xfId="2134"/>
    <cellStyle name="Zvýraznění 1 2" xfId="2135"/>
    <cellStyle name="Zvýraznění 1 3" xfId="2136"/>
    <cellStyle name="Zvýraznění 1 4" xfId="2137"/>
    <cellStyle name="Zvýraznění 1 5" xfId="2138"/>
    <cellStyle name="Zvýraznění 2 2" xfId="2139"/>
    <cellStyle name="Zvýraznění 2 3" xfId="2140"/>
    <cellStyle name="Zvýraznění 2 4" xfId="2141"/>
    <cellStyle name="Zvýraznění 2 5" xfId="2142"/>
    <cellStyle name="Zvýraznění 3 2" xfId="2143"/>
    <cellStyle name="Zvýraznění 3 3" xfId="2144"/>
    <cellStyle name="Zvýraznění 3 4" xfId="2145"/>
    <cellStyle name="Zvýraznění 3 5" xfId="2146"/>
    <cellStyle name="Zvýraznění 4 2" xfId="2147"/>
    <cellStyle name="Zvýraznění 4 3" xfId="2148"/>
    <cellStyle name="Zvýraznění 4 4" xfId="2149"/>
    <cellStyle name="Zvýraznění 4 5" xfId="2150"/>
    <cellStyle name="Zvýraznění 5 2" xfId="2151"/>
    <cellStyle name="Zvýraznění 5 3" xfId="2152"/>
    <cellStyle name="Zvýraznění 5 4" xfId="2153"/>
    <cellStyle name="Zvýraznění 5 5" xfId="2154"/>
    <cellStyle name="Zvýraznění 6 2" xfId="2155"/>
    <cellStyle name="Zvýraznění 6 3" xfId="2156"/>
    <cellStyle name="Zvýraznění 6 4" xfId="2157"/>
    <cellStyle name="Zvýraznění 6 5" xfId="2158"/>
  </cellStyles>
  <dxfs count="22">
    <dxf>
      <font>
        <color theme="0"/>
      </font>
    </dxf>
    <dxf>
      <font>
        <color theme="0"/>
      </font>
    </dxf>
    <dxf>
      <font>
        <color theme="0"/>
      </font>
    </dxf>
    <dxf>
      <font>
        <color theme="0"/>
      </font>
    </dxf>
    <dxf>
      <font>
        <color theme="0"/>
      </font>
    </dxf>
    <dxf>
      <font>
        <color theme="0"/>
      </font>
    </dxf>
    <dxf>
      <fill>
        <patternFill>
          <bgColor indexed="42"/>
        </patternFill>
      </fill>
    </dxf>
    <dxf>
      <font>
        <color theme="0"/>
      </font>
    </dxf>
    <dxf>
      <font>
        <color theme="0"/>
      </font>
    </dxf>
    <dxf>
      <font>
        <color theme="0"/>
      </font>
    </dxf>
    <dxf>
      <font>
        <color theme="0"/>
      </font>
    </dxf>
    <dxf>
      <font>
        <color theme="0"/>
      </font>
    </dxf>
    <dxf>
      <font>
        <color theme="0"/>
      </font>
    </dxf>
    <dxf>
      <fill>
        <patternFill>
          <bgColor indexed="42"/>
        </patternFill>
      </fill>
    </dxf>
    <dxf>
      <font>
        <color theme="0"/>
      </font>
    </dxf>
    <dxf>
      <font>
        <color theme="0"/>
      </font>
    </dxf>
    <dxf>
      <font>
        <color theme="0"/>
      </font>
    </dxf>
    <dxf>
      <font>
        <color theme="0"/>
      </font>
    </dxf>
    <dxf>
      <fill>
        <patternFill>
          <bgColor indexed="42"/>
        </patternFill>
      </fill>
    </dxf>
    <dxf>
      <fill>
        <patternFill>
          <bgColor indexed="42"/>
        </patternFill>
      </fill>
    </dxf>
    <dxf>
      <font>
        <color theme="0"/>
      </font>
    </dxf>
    <dxf>
      <fill>
        <patternFill>
          <bgColor indexed="4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oberstein\Local%20Settings\Temporary%20Internet%20Files\OLK1D\od%20Michajluka\p&#345;&#237;prava-investic_rozd&#283;ln&#237;%20na%20realiza&#269;n&#237;%20glob&#225;ly_2011_OP_1101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fondy%20eu\Dokumenty\Pl&#225;n%20v&#253;daj&#36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Glob&#225;ly%20p&#345;&#237;prava\Rozpo&#269;et%20p&#345;&#237;loha%20-%20tabulka_projektov&#225;%20p&#345;&#237;prava%20RSD%2037ml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ošilka"/>
      <sheetName val="pomoc - data"/>
      <sheetName val="mimokoridorová příprava globá"/>
    </sheetNames>
    <sheetDataSet>
      <sheetData sheetId="0">
        <row r="6">
          <cell r="P6" t="str">
            <v>rozestavěná z roku 2010</v>
          </cell>
        </row>
        <row r="7">
          <cell r="P7" t="str">
            <v>OP</v>
          </cell>
        </row>
        <row r="8">
          <cell r="P8" t="str">
            <v>OAE</v>
          </cell>
        </row>
        <row r="9">
          <cell r="P9" t="str">
            <v>OP, SS</v>
          </cell>
        </row>
        <row r="10">
          <cell r="P10" t="str">
            <v>SS</v>
          </cell>
        </row>
      </sheetData>
      <sheetData sheetId="1">
        <row r="26">
          <cell r="A26" t="str">
            <v>ano</v>
          </cell>
        </row>
        <row r="27">
          <cell r="A27" t="str">
            <v>globál do 20</v>
          </cell>
        </row>
        <row r="28">
          <cell r="A28" t="str">
            <v>globál budovy</v>
          </cell>
        </row>
        <row r="29">
          <cell r="A29" t="str">
            <v>globál přejezdy</v>
          </cell>
        </row>
        <row r="30">
          <cell r="A30" t="str">
            <v>je 2.stavba pro ETCS, a Břeclav 3.stavba</v>
          </cell>
        </row>
        <row r="31">
          <cell r="A31" t="str">
            <v>není</v>
          </cell>
        </row>
        <row r="32">
          <cell r="A32" t="str">
            <v>rozdělit na více staveb?</v>
          </cell>
        </row>
        <row r="37">
          <cell r="A37" t="str">
            <v>Jmenovitá</v>
          </cell>
        </row>
        <row r="38">
          <cell r="A38" t="str">
            <v>globál do 20</v>
          </cell>
        </row>
        <row r="39">
          <cell r="A39" t="str">
            <v>globál budovy</v>
          </cell>
        </row>
        <row r="40">
          <cell r="A40" t="str">
            <v>globál přejezdy</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ist1"/>
      <sheetName val="P1OP11P1"/>
      <sheetName val="P1OP11P2"/>
    </sheetNames>
    <sheetDataSet>
      <sheetData sheetId="0"/>
      <sheetData sheetId="1">
        <row r="2">
          <cell r="A2" t="str">
            <v>Evidence faktur</v>
          </cell>
        </row>
      </sheetData>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omoc - data"/>
      <sheetName val="mimokoridorová příprava  Porada"/>
      <sheetName val="R+D"/>
      <sheetName val="I.třídy"/>
    </sheetNames>
    <sheetDataSet>
      <sheetData sheetId="0">
        <row r="26">
          <cell r="A26" t="str">
            <v>ano</v>
          </cell>
        </row>
        <row r="27">
          <cell r="A27" t="str">
            <v>globál do 20</v>
          </cell>
        </row>
        <row r="28">
          <cell r="A28" t="str">
            <v>globál budovy</v>
          </cell>
        </row>
        <row r="29">
          <cell r="A29" t="str">
            <v>globál přejezdy</v>
          </cell>
        </row>
        <row r="30">
          <cell r="A30" t="str">
            <v>je 2.stavba pro ETCS, a Břeclav 3.stavba</v>
          </cell>
        </row>
        <row r="31">
          <cell r="A31" t="str">
            <v>není</v>
          </cell>
        </row>
        <row r="32">
          <cell r="A32" t="str">
            <v>rozdělit na více staveb?</v>
          </cell>
        </row>
        <row r="37">
          <cell r="A37" t="str">
            <v>Jmenovitá</v>
          </cell>
        </row>
        <row r="38">
          <cell r="A38" t="str">
            <v>globál do 20</v>
          </cell>
        </row>
        <row r="39">
          <cell r="A39" t="str">
            <v>globál budovy</v>
          </cell>
        </row>
        <row r="40">
          <cell r="A40" t="str">
            <v>globál přejezdy</v>
          </cell>
        </row>
      </sheetData>
      <sheetData sheetId="1"/>
      <sheetData sheetId="2"/>
      <sheetData sheetId="3"/>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indexed="11"/>
    <pageSetUpPr fitToPage="1"/>
  </sheetPr>
  <dimension ref="A1:I54"/>
  <sheetViews>
    <sheetView zoomScaleNormal="100" workbookViewId="0">
      <selection activeCell="E36" sqref="E36"/>
    </sheetView>
  </sheetViews>
  <sheetFormatPr defaultRowHeight="12.75"/>
  <cols>
    <col min="1" max="1" width="111.5703125" style="50" customWidth="1"/>
    <col min="2" max="6" width="12.5703125" style="50" customWidth="1"/>
    <col min="7" max="7" width="12.42578125" style="50" customWidth="1"/>
    <col min="8" max="8" width="10.140625" style="50" bestFit="1" customWidth="1"/>
    <col min="9" max="16384" width="9.140625" style="50"/>
  </cols>
  <sheetData>
    <row r="1" spans="1:9" ht="15.75">
      <c r="A1" s="83"/>
      <c r="B1" s="84"/>
      <c r="C1" s="84"/>
      <c r="D1" s="58"/>
      <c r="E1" s="58"/>
      <c r="F1" s="79" t="s">
        <v>199</v>
      </c>
    </row>
    <row r="2" spans="1:9" ht="18">
      <c r="A2" s="412" t="s">
        <v>133</v>
      </c>
      <c r="B2" s="412"/>
      <c r="C2" s="412"/>
      <c r="D2" s="412"/>
      <c r="E2" s="412"/>
      <c r="F2" s="412"/>
    </row>
    <row r="3" spans="1:9" ht="18">
      <c r="A3" s="412" t="s">
        <v>336</v>
      </c>
      <c r="B3" s="412"/>
      <c r="C3" s="412"/>
      <c r="D3" s="412"/>
      <c r="E3" s="412"/>
      <c r="F3" s="412"/>
    </row>
    <row r="4" spans="1:9" ht="18">
      <c r="A4" s="412" t="s">
        <v>337</v>
      </c>
      <c r="B4" s="412"/>
      <c r="C4" s="412"/>
      <c r="D4" s="412"/>
      <c r="E4" s="412"/>
      <c r="F4" s="412"/>
    </row>
    <row r="5" spans="1:9" ht="15" customHeight="1">
      <c r="A5" s="413"/>
      <c r="B5" s="413"/>
      <c r="C5" s="413"/>
      <c r="D5" s="413"/>
      <c r="E5" s="413"/>
      <c r="F5" s="413"/>
    </row>
    <row r="6" spans="1:9" ht="13.5" thickBot="1">
      <c r="B6" s="59"/>
      <c r="C6" s="59"/>
      <c r="D6" s="59"/>
      <c r="E6" s="59"/>
      <c r="F6" s="59" t="s">
        <v>134</v>
      </c>
    </row>
    <row r="7" spans="1:9" ht="16.5" thickBot="1">
      <c r="A7" s="414" t="s">
        <v>200</v>
      </c>
      <c r="B7" s="415"/>
      <c r="C7" s="415"/>
      <c r="D7" s="415"/>
      <c r="E7" s="415"/>
      <c r="F7" s="416"/>
    </row>
    <row r="8" spans="1:9" ht="41.25" customHeight="1" thickBot="1">
      <c r="A8" s="74" t="s">
        <v>201</v>
      </c>
      <c r="B8" s="72" t="s">
        <v>235</v>
      </c>
      <c r="C8" s="72" t="s">
        <v>338</v>
      </c>
      <c r="D8" s="107" t="s">
        <v>339</v>
      </c>
      <c r="E8" s="72" t="s">
        <v>615</v>
      </c>
      <c r="F8" s="72" t="s">
        <v>616</v>
      </c>
    </row>
    <row r="9" spans="1:9" ht="13.5" thickBot="1">
      <c r="A9" s="60" t="s">
        <v>344</v>
      </c>
      <c r="B9" s="61">
        <f>B10+B11+B12</f>
        <v>58267203</v>
      </c>
      <c r="C9" s="61">
        <f>C10+C11+C12</f>
        <v>58595699</v>
      </c>
      <c r="D9" s="61">
        <f>D10+D11+D12</f>
        <v>56990807</v>
      </c>
      <c r="E9" s="61">
        <f>E10+E11+E12</f>
        <v>45142477</v>
      </c>
      <c r="F9" s="61">
        <f>F10+F11+F12</f>
        <v>47094135</v>
      </c>
      <c r="G9" s="85"/>
      <c r="H9" s="85"/>
      <c r="I9" s="85"/>
    </row>
    <row r="10" spans="1:9">
      <c r="A10" s="62" t="s">
        <v>202</v>
      </c>
      <c r="B10" s="64">
        <v>15800000</v>
      </c>
      <c r="C10" s="101">
        <v>16600000</v>
      </c>
      <c r="D10" s="240">
        <f>16400000+200000</f>
        <v>16600000</v>
      </c>
      <c r="E10" s="105">
        <v>16400000</v>
      </c>
      <c r="F10" s="105">
        <v>16400000</v>
      </c>
    </row>
    <row r="11" spans="1:9">
      <c r="A11" s="63" t="s">
        <v>203</v>
      </c>
      <c r="B11" s="64">
        <v>10217000</v>
      </c>
      <c r="C11" s="101">
        <v>8300000</v>
      </c>
      <c r="D11" s="100">
        <v>8000000</v>
      </c>
      <c r="E11" s="101">
        <v>8300000</v>
      </c>
      <c r="F11" s="101">
        <v>8300000</v>
      </c>
    </row>
    <row r="12" spans="1:9">
      <c r="A12" s="63" t="s">
        <v>204</v>
      </c>
      <c r="B12" s="73">
        <f>B13+B14+B15+B17+B18+B20</f>
        <v>32250203</v>
      </c>
      <c r="C12" s="123">
        <f>C13+C14+C15+C17+C18+C20</f>
        <v>33695699</v>
      </c>
      <c r="D12" s="102">
        <f>SUM(D13:D20)</f>
        <v>32390807</v>
      </c>
      <c r="E12" s="123">
        <f>SUM(E13:E20)</f>
        <v>20442477</v>
      </c>
      <c r="F12" s="123">
        <f>SUM(F13:F20)</f>
        <v>22394135</v>
      </c>
    </row>
    <row r="13" spans="1:9">
      <c r="A13" s="65" t="s">
        <v>205</v>
      </c>
      <c r="B13" s="64">
        <v>0</v>
      </c>
      <c r="C13" s="101">
        <v>0</v>
      </c>
      <c r="D13" s="240">
        <v>0</v>
      </c>
      <c r="E13" s="101">
        <v>0</v>
      </c>
      <c r="F13" s="101">
        <v>0</v>
      </c>
    </row>
    <row r="14" spans="1:9">
      <c r="A14" s="66" t="s">
        <v>206</v>
      </c>
      <c r="B14" s="64">
        <v>14983000</v>
      </c>
      <c r="C14" s="101">
        <v>12671000</v>
      </c>
      <c r="D14" s="240">
        <f>18600000-200000</f>
        <v>18400000</v>
      </c>
      <c r="E14" s="101">
        <v>12300000</v>
      </c>
      <c r="F14" s="101">
        <v>12300000</v>
      </c>
    </row>
    <row r="15" spans="1:9">
      <c r="A15" s="66" t="s">
        <v>757</v>
      </c>
      <c r="B15" s="64">
        <v>13527203</v>
      </c>
      <c r="C15" s="101">
        <v>15024699</v>
      </c>
      <c r="D15" s="240">
        <f>20719011+29761-D34</f>
        <v>8947834</v>
      </c>
      <c r="E15" s="101">
        <v>8142477</v>
      </c>
      <c r="F15" s="101">
        <v>0</v>
      </c>
      <c r="H15" s="85"/>
    </row>
    <row r="16" spans="1:9">
      <c r="A16" s="66" t="s">
        <v>345</v>
      </c>
      <c r="B16" s="64">
        <v>0</v>
      </c>
      <c r="C16" s="101">
        <v>0</v>
      </c>
      <c r="D16" s="240">
        <f>47416-3995+3700000</f>
        <v>3743421</v>
      </c>
      <c r="E16" s="101">
        <v>0</v>
      </c>
      <c r="F16" s="101">
        <v>10094135</v>
      </c>
      <c r="H16" s="85"/>
    </row>
    <row r="17" spans="1:9">
      <c r="A17" s="66" t="s">
        <v>617</v>
      </c>
      <c r="B17" s="64">
        <v>3740000</v>
      </c>
      <c r="C17" s="101">
        <v>0</v>
      </c>
      <c r="D17" s="240">
        <v>0</v>
      </c>
      <c r="E17" s="101">
        <v>0</v>
      </c>
      <c r="F17" s="101">
        <v>0</v>
      </c>
    </row>
    <row r="18" spans="1:9">
      <c r="A18" s="66" t="s">
        <v>828</v>
      </c>
      <c r="B18" s="64">
        <v>0</v>
      </c>
      <c r="C18" s="101">
        <v>6000000</v>
      </c>
      <c r="D18" s="240">
        <v>0</v>
      </c>
      <c r="E18" s="101">
        <v>0</v>
      </c>
      <c r="F18" s="101">
        <v>0</v>
      </c>
    </row>
    <row r="19" spans="1:9">
      <c r="A19" s="66" t="s">
        <v>829</v>
      </c>
      <c r="B19" s="64">
        <v>0</v>
      </c>
      <c r="C19" s="101">
        <v>0</v>
      </c>
      <c r="D19" s="240">
        <v>1299552</v>
      </c>
      <c r="E19" s="405">
        <v>0</v>
      </c>
      <c r="F19" s="405">
        <v>0</v>
      </c>
    </row>
    <row r="20" spans="1:9" ht="13.5" thickBot="1">
      <c r="A20" s="67" t="s">
        <v>207</v>
      </c>
      <c r="B20" s="64">
        <v>0</v>
      </c>
      <c r="C20" s="101">
        <v>0</v>
      </c>
      <c r="D20" s="100">
        <v>0</v>
      </c>
      <c r="E20" s="103">
        <v>0</v>
      </c>
      <c r="F20" s="103">
        <v>0</v>
      </c>
    </row>
    <row r="21" spans="1:9" ht="13.5" thickBot="1">
      <c r="A21" s="60" t="s">
        <v>210</v>
      </c>
      <c r="B21" s="61">
        <f>SUM(B22:B29)</f>
        <v>66064203</v>
      </c>
      <c r="C21" s="61">
        <f>SUM(C22:C29)</f>
        <v>58595699</v>
      </c>
      <c r="D21" s="61">
        <f>SUM(D22:D29)</f>
        <v>56990807</v>
      </c>
      <c r="E21" s="61">
        <f>SUM(E22:E29)</f>
        <v>45142477</v>
      </c>
      <c r="F21" s="61">
        <f>SUM(F22:F29)</f>
        <v>47094135</v>
      </c>
      <c r="G21" s="85"/>
      <c r="H21" s="85"/>
      <c r="I21" s="85"/>
    </row>
    <row r="22" spans="1:9">
      <c r="A22" s="68" t="s">
        <v>208</v>
      </c>
      <c r="B22" s="69">
        <v>41000000</v>
      </c>
      <c r="C22" s="105">
        <v>37571000</v>
      </c>
      <c r="D22" s="104">
        <v>43000000</v>
      </c>
      <c r="E22" s="105">
        <v>37000000</v>
      </c>
      <c r="F22" s="105">
        <v>37000000</v>
      </c>
    </row>
    <row r="23" spans="1:9">
      <c r="A23" s="70" t="s">
        <v>326</v>
      </c>
      <c r="B23" s="64">
        <v>21258071</v>
      </c>
      <c r="C23" s="101">
        <v>15000000</v>
      </c>
      <c r="D23" s="395">
        <f>20719011-D34</f>
        <v>8918073</v>
      </c>
      <c r="E23" s="101">
        <v>8142477</v>
      </c>
      <c r="F23" s="101">
        <v>0</v>
      </c>
    </row>
    <row r="24" spans="1:9">
      <c r="A24" s="70" t="s">
        <v>327</v>
      </c>
      <c r="B24" s="64">
        <v>0</v>
      </c>
      <c r="C24" s="101">
        <v>0</v>
      </c>
      <c r="D24" s="395">
        <f>47416-3995+3700000</f>
        <v>3743421</v>
      </c>
      <c r="E24" s="101">
        <v>0</v>
      </c>
      <c r="F24" s="101">
        <v>10094135</v>
      </c>
    </row>
    <row r="25" spans="1:9">
      <c r="A25" s="65" t="s">
        <v>324</v>
      </c>
      <c r="B25" s="64">
        <v>3740000</v>
      </c>
      <c r="C25" s="101">
        <v>0</v>
      </c>
      <c r="D25" s="395">
        <v>0</v>
      </c>
      <c r="E25" s="101">
        <v>0</v>
      </c>
      <c r="F25" s="101">
        <v>0</v>
      </c>
    </row>
    <row r="26" spans="1:9">
      <c r="A26" s="65" t="s">
        <v>830</v>
      </c>
      <c r="B26" s="64">
        <v>0</v>
      </c>
      <c r="C26" s="101">
        <v>6000000</v>
      </c>
      <c r="D26" s="395">
        <v>0</v>
      </c>
      <c r="E26" s="101">
        <v>0</v>
      </c>
      <c r="F26" s="101">
        <v>0</v>
      </c>
    </row>
    <row r="27" spans="1:9">
      <c r="A27" s="65" t="s">
        <v>831</v>
      </c>
      <c r="B27" s="64">
        <v>0</v>
      </c>
      <c r="C27" s="101">
        <v>0</v>
      </c>
      <c r="D27" s="395">
        <v>1299552</v>
      </c>
      <c r="E27" s="101">
        <v>0</v>
      </c>
      <c r="F27" s="101">
        <v>0</v>
      </c>
    </row>
    <row r="28" spans="1:9">
      <c r="A28" s="65" t="s">
        <v>758</v>
      </c>
      <c r="B28" s="64">
        <v>0</v>
      </c>
      <c r="C28" s="101">
        <v>0</v>
      </c>
      <c r="D28" s="240">
        <v>17928</v>
      </c>
      <c r="E28" s="101">
        <v>0</v>
      </c>
      <c r="F28" s="101">
        <v>0</v>
      </c>
    </row>
    <row r="29" spans="1:9" ht="13.5" thickBot="1">
      <c r="A29" s="70" t="s">
        <v>614</v>
      </c>
      <c r="B29" s="64">
        <v>66132</v>
      </c>
      <c r="C29" s="101">
        <v>24699</v>
      </c>
      <c r="D29" s="100">
        <v>11833</v>
      </c>
      <c r="E29" s="101">
        <v>0</v>
      </c>
      <c r="F29" s="101">
        <v>0</v>
      </c>
    </row>
    <row r="30" spans="1:9" ht="13.5" thickBot="1">
      <c r="A30" s="71" t="s">
        <v>618</v>
      </c>
      <c r="B30" s="61">
        <f>B21-B9</f>
        <v>7797000</v>
      </c>
      <c r="C30" s="61">
        <f>C21-C9</f>
        <v>0</v>
      </c>
      <c r="D30" s="61">
        <f>D21-D9</f>
        <v>0</v>
      </c>
      <c r="E30" s="61">
        <f>E21-E9</f>
        <v>0</v>
      </c>
      <c r="F30" s="61">
        <f>F21-F9</f>
        <v>0</v>
      </c>
    </row>
    <row r="31" spans="1:9" ht="15">
      <c r="A31" s="86"/>
      <c r="B31" s="86"/>
      <c r="C31" s="86"/>
      <c r="D31" s="86"/>
      <c r="E31" s="86"/>
      <c r="F31" s="86"/>
      <c r="G31" s="86"/>
    </row>
    <row r="32" spans="1:9" s="37" customFormat="1">
      <c r="A32" s="52"/>
      <c r="B32" s="53"/>
      <c r="C32" s="53"/>
      <c r="D32" s="53"/>
      <c r="E32" s="53"/>
      <c r="F32" s="53"/>
      <c r="H32" s="80"/>
    </row>
    <row r="33" spans="1:8" s="37" customFormat="1" ht="13.5" thickBot="1">
      <c r="A33" s="36"/>
      <c r="B33" s="25"/>
      <c r="C33" s="25"/>
      <c r="D33" s="25"/>
      <c r="E33" s="25"/>
      <c r="F33" s="25"/>
      <c r="H33" s="80"/>
    </row>
    <row r="34" spans="1:8" s="106" customFormat="1" ht="13.5" thickBot="1">
      <c r="A34" s="134" t="s">
        <v>619</v>
      </c>
      <c r="B34" s="135">
        <v>0</v>
      </c>
      <c r="C34" s="135">
        <v>4700000</v>
      </c>
      <c r="D34" s="135">
        <v>11800938</v>
      </c>
      <c r="E34" s="135">
        <v>0</v>
      </c>
      <c r="F34" s="135">
        <v>0</v>
      </c>
      <c r="H34" s="136"/>
    </row>
    <row r="35" spans="1:8" s="37" customFormat="1" ht="13.5" thickBot="1">
      <c r="A35" s="36"/>
      <c r="B35" s="110"/>
      <c r="C35" s="113"/>
      <c r="D35" s="113"/>
      <c r="E35" s="110"/>
      <c r="F35" s="110"/>
      <c r="H35" s="80"/>
    </row>
    <row r="36" spans="1:8" s="37" customFormat="1" ht="13.5" thickBot="1">
      <c r="A36" s="134" t="s">
        <v>620</v>
      </c>
      <c r="B36" s="135">
        <v>0</v>
      </c>
      <c r="C36" s="135">
        <v>1200000</v>
      </c>
      <c r="D36" s="135">
        <v>0</v>
      </c>
      <c r="E36" s="135">
        <v>0</v>
      </c>
      <c r="F36" s="135">
        <v>0</v>
      </c>
      <c r="H36" s="80"/>
    </row>
    <row r="37" spans="1:8" s="37" customFormat="1" ht="13.5" thickBot="1">
      <c r="A37" s="36"/>
      <c r="B37" s="110"/>
      <c r="C37" s="113"/>
      <c r="D37" s="113"/>
      <c r="E37" s="110"/>
      <c r="F37" s="110"/>
      <c r="H37" s="80"/>
    </row>
    <row r="38" spans="1:8" s="37" customFormat="1" ht="13.5" thickBot="1">
      <c r="A38" s="54" t="s">
        <v>623</v>
      </c>
      <c r="B38" s="109">
        <v>0</v>
      </c>
      <c r="C38" s="109">
        <v>0</v>
      </c>
      <c r="D38" s="109">
        <v>2300064</v>
      </c>
      <c r="E38" s="109">
        <v>0</v>
      </c>
      <c r="F38" s="109">
        <v>0</v>
      </c>
      <c r="H38" s="80"/>
    </row>
    <row r="39" spans="1:8" s="37" customFormat="1" ht="13.5" thickBot="1">
      <c r="A39" s="36"/>
      <c r="B39" s="110"/>
      <c r="C39" s="110"/>
      <c r="D39" s="113"/>
      <c r="E39" s="110"/>
      <c r="F39" s="110"/>
      <c r="H39" s="80"/>
    </row>
    <row r="40" spans="1:8" s="37" customFormat="1" ht="13.5" thickBot="1">
      <c r="A40" s="12" t="s">
        <v>621</v>
      </c>
      <c r="B40" s="13">
        <v>0</v>
      </c>
      <c r="C40" s="13">
        <f>+C21+C34+C36+C38</f>
        <v>64495699</v>
      </c>
      <c r="D40" s="13">
        <f>+D21+D34+D38</f>
        <v>71091809</v>
      </c>
      <c r="E40" s="13">
        <f>+E21+E34+E38</f>
        <v>45142477</v>
      </c>
      <c r="F40" s="13">
        <f>+F21+F34+F38</f>
        <v>47094135</v>
      </c>
      <c r="H40" s="80"/>
    </row>
    <row r="41" spans="1:8" ht="15">
      <c r="A41" s="86"/>
      <c r="B41" s="86"/>
      <c r="C41" s="86"/>
      <c r="D41" s="86"/>
      <c r="E41" s="86"/>
      <c r="F41" s="86"/>
      <c r="G41" s="86"/>
    </row>
    <row r="42" spans="1:8" ht="15">
      <c r="A42" s="51" t="s">
        <v>209</v>
      </c>
      <c r="B42" s="86"/>
      <c r="C42" s="87"/>
      <c r="D42" s="86"/>
      <c r="E42" s="86"/>
      <c r="F42" s="86"/>
      <c r="G42" s="86"/>
    </row>
    <row r="43" spans="1:8" ht="15">
      <c r="A43" s="50" t="s">
        <v>146</v>
      </c>
      <c r="B43" s="86"/>
      <c r="C43" s="86"/>
      <c r="D43" s="86"/>
      <c r="E43" s="86"/>
      <c r="F43" s="86"/>
      <c r="G43" s="86"/>
    </row>
    <row r="44" spans="1:8" s="37" customFormat="1">
      <c r="A44" s="106"/>
      <c r="H44" s="80"/>
    </row>
    <row r="45" spans="1:8" s="37" customFormat="1">
      <c r="A45" s="106"/>
      <c r="H45" s="80"/>
    </row>
    <row r="46" spans="1:8" s="37" customFormat="1">
      <c r="A46" s="106"/>
      <c r="H46" s="80"/>
    </row>
    <row r="47" spans="1:8" s="37" customFormat="1">
      <c r="A47" s="137"/>
      <c r="H47" s="80"/>
    </row>
    <row r="48" spans="1:8" s="37" customFormat="1">
      <c r="A48" s="137"/>
      <c r="B48" s="56"/>
      <c r="C48" s="56"/>
      <c r="D48" s="56"/>
      <c r="H48" s="80"/>
    </row>
    <row r="49" spans="1:3">
      <c r="A49" s="137"/>
      <c r="C49" s="85"/>
    </row>
    <row r="50" spans="1:3">
      <c r="C50" s="85"/>
    </row>
    <row r="51" spans="1:3">
      <c r="C51" s="85"/>
    </row>
    <row r="53" spans="1:3">
      <c r="B53" s="56"/>
    </row>
    <row r="54" spans="1:3">
      <c r="C54" s="85"/>
    </row>
  </sheetData>
  <mergeCells count="5">
    <mergeCell ref="A2:F2"/>
    <mergeCell ref="A3:F3"/>
    <mergeCell ref="A4:F4"/>
    <mergeCell ref="A5:F5"/>
    <mergeCell ref="A7:F7"/>
  </mergeCells>
  <printOptions horizontalCentered="1"/>
  <pageMargins left="0.70866141732283472" right="0.43307086614173229" top="0.39370078740157483" bottom="0.78740157480314965" header="0.35433070866141736" footer="0.31496062992125984"/>
  <pageSetup paperSize="9" scale="75" orientation="landscape"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sheetPr>
    <tabColor indexed="40"/>
    <pageSetUpPr fitToPage="1"/>
  </sheetPr>
  <dimension ref="A1:H61"/>
  <sheetViews>
    <sheetView zoomScaleNormal="100" workbookViewId="0">
      <selection activeCell="C28" sqref="C28"/>
    </sheetView>
  </sheetViews>
  <sheetFormatPr defaultRowHeight="12.75"/>
  <cols>
    <col min="1" max="1" width="76.140625" style="37" customWidth="1"/>
    <col min="2" max="6" width="15.42578125" style="37" customWidth="1"/>
    <col min="7" max="7" width="9.140625" style="37"/>
    <col min="8" max="9" width="10.140625" style="37" bestFit="1" customWidth="1"/>
    <col min="10" max="10" width="9.140625" style="37"/>
    <col min="11" max="11" width="10.140625" style="37" bestFit="1" customWidth="1"/>
    <col min="12" max="16384" width="9.140625" style="37"/>
  </cols>
  <sheetData>
    <row r="1" spans="1:7" ht="15.75">
      <c r="A1" s="78"/>
      <c r="B1" s="25"/>
      <c r="C1" s="25"/>
      <c r="D1" s="25"/>
      <c r="E1" s="25"/>
      <c r="F1" s="79" t="s">
        <v>211</v>
      </c>
      <c r="G1" s="25"/>
    </row>
    <row r="2" spans="1:7" ht="15.75">
      <c r="A2" s="1"/>
      <c r="B2" s="25"/>
      <c r="C2" s="25"/>
      <c r="D2" s="25"/>
      <c r="E2" s="25"/>
      <c r="F2" s="25"/>
      <c r="G2" s="25"/>
    </row>
    <row r="3" spans="1:7" ht="18">
      <c r="A3" s="417" t="s">
        <v>133</v>
      </c>
      <c r="B3" s="418"/>
      <c r="C3" s="418"/>
      <c r="D3" s="418"/>
      <c r="E3" s="418"/>
      <c r="F3" s="418"/>
      <c r="G3" s="112"/>
    </row>
    <row r="4" spans="1:7" ht="18">
      <c r="A4" s="419" t="s">
        <v>336</v>
      </c>
      <c r="B4" s="420"/>
      <c r="C4" s="420"/>
      <c r="D4" s="420"/>
      <c r="E4" s="420"/>
      <c r="F4" s="420"/>
      <c r="G4" s="25"/>
    </row>
    <row r="5" spans="1:7" ht="18">
      <c r="A5" s="412" t="s">
        <v>337</v>
      </c>
      <c r="B5" s="412"/>
      <c r="C5" s="412"/>
      <c r="D5" s="412"/>
      <c r="E5" s="412"/>
      <c r="F5" s="412"/>
      <c r="G5" s="81"/>
    </row>
    <row r="6" spans="1:7">
      <c r="A6" s="25"/>
      <c r="B6" s="25"/>
      <c r="C6" s="25"/>
      <c r="D6" s="25"/>
      <c r="E6" s="25"/>
      <c r="F6" s="25"/>
      <c r="G6" s="25"/>
    </row>
    <row r="7" spans="1:7" ht="13.5" thickBot="1">
      <c r="A7" s="2"/>
      <c r="B7" s="25"/>
      <c r="C7" s="25"/>
      <c r="D7" s="25"/>
      <c r="E7" s="25"/>
      <c r="F7" s="3" t="s">
        <v>134</v>
      </c>
      <c r="G7" s="25"/>
    </row>
    <row r="8" spans="1:7" ht="16.5" thickBot="1">
      <c r="A8" s="421" t="s">
        <v>135</v>
      </c>
      <c r="B8" s="422"/>
      <c r="C8" s="422"/>
      <c r="D8" s="422"/>
      <c r="E8" s="422"/>
      <c r="F8" s="422"/>
    </row>
    <row r="9" spans="1:7" ht="12.75" customHeight="1">
      <c r="A9" s="4"/>
      <c r="B9" s="423" t="s">
        <v>338</v>
      </c>
      <c r="C9" s="423" t="s">
        <v>339</v>
      </c>
      <c r="D9" s="423" t="s">
        <v>342</v>
      </c>
      <c r="E9" s="423" t="s">
        <v>340</v>
      </c>
      <c r="F9" s="423" t="s">
        <v>341</v>
      </c>
    </row>
    <row r="10" spans="1:7">
      <c r="A10" s="4" t="s">
        <v>136</v>
      </c>
      <c r="B10" s="424"/>
      <c r="C10" s="424"/>
      <c r="D10" s="424"/>
      <c r="E10" s="424"/>
      <c r="F10" s="424"/>
    </row>
    <row r="11" spans="1:7" ht="13.5" thickBot="1">
      <c r="A11" s="5"/>
      <c r="B11" s="425"/>
      <c r="C11" s="425"/>
      <c r="D11" s="425"/>
      <c r="E11" s="425"/>
      <c r="F11" s="425"/>
    </row>
    <row r="12" spans="1:7">
      <c r="A12" s="6" t="s">
        <v>137</v>
      </c>
      <c r="B12" s="7">
        <f>5400000</f>
        <v>5400000</v>
      </c>
      <c r="C12" s="7">
        <v>5200000</v>
      </c>
      <c r="D12" s="38">
        <f>C12/B12*100</f>
        <v>96.296296296296291</v>
      </c>
      <c r="E12" s="117">
        <v>5300000</v>
      </c>
      <c r="F12" s="118">
        <v>5300000</v>
      </c>
      <c r="G12" s="80"/>
    </row>
    <row r="13" spans="1:7">
      <c r="A13" s="8" t="s">
        <v>138</v>
      </c>
      <c r="B13" s="94">
        <f>7400000-100000</f>
        <v>7300000</v>
      </c>
      <c r="C13" s="94">
        <f>7300000+200000</f>
        <v>7500000</v>
      </c>
      <c r="D13" s="39">
        <f>C13/B13*100</f>
        <v>102.73972602739727</v>
      </c>
      <c r="E13" s="115">
        <v>7200000</v>
      </c>
      <c r="F13" s="116">
        <v>7200000</v>
      </c>
      <c r="G13" s="80"/>
    </row>
    <row r="14" spans="1:7">
      <c r="A14" s="8" t="s">
        <v>139</v>
      </c>
      <c r="B14" s="94">
        <v>3900000</v>
      </c>
      <c r="C14" s="94">
        <v>3900000</v>
      </c>
      <c r="D14" s="39">
        <f>C14/B14*100</f>
        <v>100</v>
      </c>
      <c r="E14" s="95">
        <v>3900000</v>
      </c>
      <c r="F14" s="9">
        <v>3900000</v>
      </c>
      <c r="G14" s="80"/>
    </row>
    <row r="15" spans="1:7">
      <c r="A15" s="8" t="s">
        <v>626</v>
      </c>
      <c r="B15" s="94">
        <v>8300000</v>
      </c>
      <c r="C15" s="94">
        <v>8000000</v>
      </c>
      <c r="D15" s="39">
        <f>C15/B15*100</f>
        <v>96.385542168674704</v>
      </c>
      <c r="E15" s="95">
        <v>8300000</v>
      </c>
      <c r="F15" s="9">
        <v>8300000</v>
      </c>
      <c r="G15" s="80"/>
    </row>
    <row r="16" spans="1:7">
      <c r="A16" s="10" t="s">
        <v>140</v>
      </c>
      <c r="B16" s="94">
        <f>12571000+100000</f>
        <v>12671000</v>
      </c>
      <c r="C16" s="94">
        <f>18100000+500000-200000</f>
        <v>18400000</v>
      </c>
      <c r="D16" s="39">
        <f>C16/B16*100</f>
        <v>145.21347959908454</v>
      </c>
      <c r="E16" s="115">
        <f>11900000+400000</f>
        <v>12300000</v>
      </c>
      <c r="F16" s="116">
        <f>11900000+400000</f>
        <v>12300000</v>
      </c>
      <c r="G16" s="80"/>
    </row>
    <row r="17" spans="1:7" ht="13.5" thickBot="1">
      <c r="A17" s="11" t="s">
        <v>141</v>
      </c>
      <c r="B17" s="96">
        <v>0</v>
      </c>
      <c r="C17" s="96">
        <v>0</v>
      </c>
      <c r="D17" s="40" t="s">
        <v>220</v>
      </c>
      <c r="E17" s="95">
        <v>0</v>
      </c>
      <c r="F17" s="9">
        <v>0</v>
      </c>
      <c r="G17" s="80"/>
    </row>
    <row r="18" spans="1:7" ht="13.5" thickBot="1">
      <c r="A18" s="12" t="s">
        <v>322</v>
      </c>
      <c r="B18" s="13">
        <f>SUM(B12:B17)</f>
        <v>37571000</v>
      </c>
      <c r="C18" s="13">
        <f>SUM(C12:C17)</f>
        <v>43000000</v>
      </c>
      <c r="D18" s="41">
        <f>C18/B18*100</f>
        <v>114.44997471454047</v>
      </c>
      <c r="E18" s="14">
        <f>SUM(E12:E17)</f>
        <v>37000000</v>
      </c>
      <c r="F18" s="14">
        <f>SUM(F12:F17)</f>
        <v>37000000</v>
      </c>
      <c r="G18" s="80"/>
    </row>
    <row r="19" spans="1:7" ht="13.5" thickBot="1">
      <c r="A19" s="15"/>
      <c r="B19" s="16"/>
      <c r="C19" s="92"/>
      <c r="D19" s="42"/>
      <c r="E19" s="93"/>
      <c r="F19" s="18"/>
      <c r="G19" s="80"/>
    </row>
    <row r="20" spans="1:7">
      <c r="A20" s="19" t="s">
        <v>624</v>
      </c>
      <c r="B20" s="77">
        <f>15000000</f>
        <v>15000000</v>
      </c>
      <c r="C20" s="239">
        <f>20719011-11800938</f>
        <v>8918073</v>
      </c>
      <c r="D20" s="38">
        <f>C20/B20*100</f>
        <v>59.45382</v>
      </c>
      <c r="E20" s="77">
        <v>8142477</v>
      </c>
      <c r="F20" s="77">
        <v>0</v>
      </c>
      <c r="G20" s="80"/>
    </row>
    <row r="21" spans="1:7">
      <c r="A21" s="76" t="s">
        <v>221</v>
      </c>
      <c r="B21" s="97">
        <v>0</v>
      </c>
      <c r="C21" s="97">
        <f>47416-3995+3700000</f>
        <v>3743421</v>
      </c>
      <c r="D21" s="39" t="s">
        <v>220</v>
      </c>
      <c r="E21" s="49">
        <v>0</v>
      </c>
      <c r="F21" s="49">
        <v>10094135</v>
      </c>
      <c r="G21" s="80"/>
    </row>
    <row r="22" spans="1:7" ht="13.5" thickBot="1">
      <c r="A22" s="20" t="s">
        <v>756</v>
      </c>
      <c r="B22" s="98">
        <v>24699</v>
      </c>
      <c r="C22" s="98">
        <v>29761</v>
      </c>
      <c r="D22" s="40">
        <f>C22/B22*100</f>
        <v>120.49475687274789</v>
      </c>
      <c r="E22" s="21">
        <v>0</v>
      </c>
      <c r="F22" s="21">
        <v>0</v>
      </c>
      <c r="G22" s="80"/>
    </row>
    <row r="23" spans="1:7" ht="13.5" thickBot="1">
      <c r="A23" s="22" t="s">
        <v>142</v>
      </c>
      <c r="B23" s="23">
        <f>SUM(B20:B22)</f>
        <v>15024699</v>
      </c>
      <c r="C23" s="23">
        <f>SUM(C20:C22)</f>
        <v>12691255</v>
      </c>
      <c r="D23" s="41">
        <f>C23/B23*100</f>
        <v>84.469279550958049</v>
      </c>
      <c r="E23" s="23">
        <f>SUM(E20:E22)</f>
        <v>8142477</v>
      </c>
      <c r="F23" s="23">
        <f>SUM(F20:F22)</f>
        <v>10094135</v>
      </c>
      <c r="G23" s="80"/>
    </row>
    <row r="24" spans="1:7" ht="13.5" thickBot="1">
      <c r="A24" s="24"/>
      <c r="B24" s="25"/>
      <c r="C24" s="25"/>
      <c r="D24" s="46"/>
      <c r="E24" s="25"/>
      <c r="F24" s="18"/>
      <c r="G24" s="80"/>
    </row>
    <row r="25" spans="1:7" ht="13.5" thickBot="1">
      <c r="A25" s="12" t="s">
        <v>143</v>
      </c>
      <c r="B25" s="13">
        <f>B23+B18</f>
        <v>52595699</v>
      </c>
      <c r="C25" s="13">
        <f>C23+C18</f>
        <v>55691255</v>
      </c>
      <c r="D25" s="41">
        <f>C25/B25*100</f>
        <v>105.88556870401133</v>
      </c>
      <c r="E25" s="13">
        <f>E23+E18</f>
        <v>45142477</v>
      </c>
      <c r="F25" s="13">
        <f>F23+F18</f>
        <v>47094135</v>
      </c>
      <c r="G25" s="80"/>
    </row>
    <row r="26" spans="1:7" ht="13.5" thickBot="1">
      <c r="A26" s="26"/>
      <c r="B26" s="17"/>
      <c r="C26" s="17"/>
      <c r="D26" s="43"/>
      <c r="E26" s="17"/>
      <c r="F26" s="27"/>
      <c r="G26" s="80"/>
    </row>
    <row r="27" spans="1:7">
      <c r="A27" s="28" t="s">
        <v>625</v>
      </c>
      <c r="B27" s="29">
        <v>0</v>
      </c>
      <c r="C27" s="29">
        <v>0</v>
      </c>
      <c r="D27" s="44" t="s">
        <v>220</v>
      </c>
      <c r="E27" s="29">
        <v>0</v>
      </c>
      <c r="F27" s="29">
        <v>0</v>
      </c>
      <c r="G27" s="80"/>
    </row>
    <row r="28" spans="1:7">
      <c r="A28" s="404" t="s">
        <v>826</v>
      </c>
      <c r="B28" s="402">
        <f>6000000</f>
        <v>6000000</v>
      </c>
      <c r="C28" s="402">
        <v>0</v>
      </c>
      <c r="D28" s="403" t="s">
        <v>220</v>
      </c>
      <c r="E28" s="402">
        <v>0</v>
      </c>
      <c r="F28" s="402">
        <v>0</v>
      </c>
      <c r="G28" s="80"/>
    </row>
    <row r="29" spans="1:7" ht="13.5" thickBot="1">
      <c r="A29" s="404" t="s">
        <v>827</v>
      </c>
      <c r="B29" s="111">
        <v>0</v>
      </c>
      <c r="C29" s="111">
        <v>1299552</v>
      </c>
      <c r="D29" s="403" t="s">
        <v>220</v>
      </c>
      <c r="E29" s="111">
        <v>0</v>
      </c>
      <c r="F29" s="401">
        <v>0</v>
      </c>
      <c r="G29" s="80"/>
    </row>
    <row r="30" spans="1:7" ht="13.5" thickBot="1">
      <c r="A30" s="30" t="s">
        <v>325</v>
      </c>
      <c r="B30" s="31">
        <f>SUM(B27:B28)</f>
        <v>6000000</v>
      </c>
      <c r="C30" s="31">
        <f>SUM(C27:C29)</f>
        <v>1299552</v>
      </c>
      <c r="D30" s="45">
        <f>C30/B30*100</f>
        <v>21.659200000000002</v>
      </c>
      <c r="E30" s="31">
        <f>+E28+E27</f>
        <v>0</v>
      </c>
      <c r="F30" s="32">
        <f>+F28+F27</f>
        <v>0</v>
      </c>
      <c r="G30" s="80"/>
    </row>
    <row r="31" spans="1:7" ht="13.5" thickBot="1">
      <c r="A31" s="33"/>
      <c r="B31" s="34"/>
      <c r="C31" s="34"/>
      <c r="D31" s="47"/>
      <c r="E31" s="99"/>
      <c r="F31" s="35"/>
      <c r="G31" s="80"/>
    </row>
    <row r="32" spans="1:7" ht="13.5" thickBot="1">
      <c r="A32" s="12" t="s">
        <v>144</v>
      </c>
      <c r="B32" s="13">
        <f>B30+B25</f>
        <v>58595699</v>
      </c>
      <c r="C32" s="13">
        <f>C30+C25</f>
        <v>56990807</v>
      </c>
      <c r="D32" s="41">
        <f>C32/B32*100</f>
        <v>97.261075424665549</v>
      </c>
      <c r="E32" s="13">
        <f>E30+E25</f>
        <v>45142477</v>
      </c>
      <c r="F32" s="13">
        <f>F30+F25</f>
        <v>47094135</v>
      </c>
      <c r="G32" s="80"/>
    </row>
    <row r="33" spans="1:8">
      <c r="A33" s="36"/>
      <c r="B33" s="25"/>
      <c r="C33" s="25"/>
      <c r="D33" s="25"/>
      <c r="E33" s="25"/>
      <c r="F33" s="25"/>
      <c r="G33" s="80"/>
    </row>
    <row r="34" spans="1:8">
      <c r="A34" s="52"/>
      <c r="B34" s="53"/>
      <c r="C34" s="53"/>
      <c r="D34" s="53"/>
      <c r="E34" s="53"/>
      <c r="F34" s="53"/>
      <c r="G34" s="80"/>
    </row>
    <row r="35" spans="1:8" ht="13.5" thickBot="1">
      <c r="A35" s="36"/>
      <c r="B35" s="25"/>
      <c r="C35" s="25"/>
      <c r="D35" s="25"/>
      <c r="E35" s="25"/>
      <c r="F35" s="25"/>
      <c r="G35" s="80"/>
    </row>
    <row r="36" spans="1:8" s="106" customFormat="1" ht="13.5" thickBot="1">
      <c r="A36" s="134" t="s">
        <v>619</v>
      </c>
      <c r="B36" s="135">
        <v>4700000</v>
      </c>
      <c r="C36" s="135">
        <v>11800938</v>
      </c>
      <c r="D36" s="138">
        <f>C36/B36*100</f>
        <v>251.08378723404257</v>
      </c>
      <c r="E36" s="135">
        <v>0</v>
      </c>
      <c r="F36" s="135">
        <v>0</v>
      </c>
      <c r="G36" s="80"/>
    </row>
    <row r="37" spans="1:8" ht="13.5" thickBot="1">
      <c r="A37" s="36"/>
      <c r="B37" s="110"/>
      <c r="C37" s="110"/>
      <c r="D37" s="25"/>
      <c r="E37" s="110"/>
      <c r="F37" s="110"/>
      <c r="G37" s="80"/>
    </row>
    <row r="38" spans="1:8" s="106" customFormat="1" ht="13.5" thickBot="1">
      <c r="A38" s="134" t="s">
        <v>620</v>
      </c>
      <c r="B38" s="135">
        <v>1200000</v>
      </c>
      <c r="C38" s="135">
        <v>0</v>
      </c>
      <c r="D38" s="138">
        <f>C38/B38*100</f>
        <v>0</v>
      </c>
      <c r="E38" s="135">
        <v>0</v>
      </c>
      <c r="F38" s="135">
        <v>0</v>
      </c>
      <c r="G38" s="80"/>
    </row>
    <row r="39" spans="1:8" ht="13.5" thickBot="1">
      <c r="A39" s="36"/>
      <c r="B39" s="110"/>
      <c r="C39" s="110"/>
      <c r="D39" s="25"/>
      <c r="E39" s="110"/>
      <c r="F39" s="110"/>
      <c r="G39" s="80"/>
    </row>
    <row r="40" spans="1:8" ht="13.5" thickBot="1">
      <c r="A40" s="54" t="s">
        <v>622</v>
      </c>
      <c r="B40" s="109">
        <v>0</v>
      </c>
      <c r="C40" s="109">
        <v>2300064</v>
      </c>
      <c r="D40" s="55" t="s">
        <v>220</v>
      </c>
      <c r="E40" s="109">
        <v>0</v>
      </c>
      <c r="F40" s="109">
        <v>0</v>
      </c>
      <c r="G40" s="80"/>
    </row>
    <row r="41" spans="1:8" ht="13.5" thickBot="1">
      <c r="A41" s="36"/>
      <c r="B41" s="110"/>
      <c r="C41" s="110"/>
      <c r="D41" s="25"/>
      <c r="E41" s="25"/>
      <c r="F41" s="25"/>
      <c r="G41" s="80"/>
    </row>
    <row r="42" spans="1:8" ht="13.5" thickBot="1">
      <c r="A42" s="12" t="s">
        <v>343</v>
      </c>
      <c r="B42" s="14">
        <f>B40+B36+B32+B38</f>
        <v>64495699</v>
      </c>
      <c r="C42" s="14">
        <f>C40+C36+C32</f>
        <v>71091809</v>
      </c>
      <c r="D42" s="41">
        <f>C42/B42*100</f>
        <v>110.22720910428461</v>
      </c>
      <c r="E42" s="14">
        <f>E40+E36+E32</f>
        <v>45142477</v>
      </c>
      <c r="F42" s="14">
        <f>F40+F36+F32</f>
        <v>47094135</v>
      </c>
      <c r="G42" s="80"/>
    </row>
    <row r="43" spans="1:8" s="82" customFormat="1">
      <c r="A43" s="75"/>
      <c r="B43" s="57"/>
      <c r="C43" s="57"/>
      <c r="D43" s="25"/>
      <c r="E43" s="57"/>
      <c r="F43" s="57"/>
      <c r="G43" s="80"/>
      <c r="H43" s="37"/>
    </row>
    <row r="44" spans="1:8">
      <c r="A44" s="48" t="s">
        <v>145</v>
      </c>
      <c r="E44" s="56"/>
      <c r="F44" s="56"/>
      <c r="G44" s="80"/>
    </row>
    <row r="45" spans="1:8">
      <c r="A45" s="37" t="s">
        <v>146</v>
      </c>
    </row>
    <row r="46" spans="1:8">
      <c r="A46" s="106"/>
    </row>
    <row r="47" spans="1:8">
      <c r="A47" s="106"/>
    </row>
    <row r="48" spans="1:8">
      <c r="A48" s="137"/>
      <c r="C48" s="56"/>
    </row>
    <row r="49" spans="1:4">
      <c r="A49" s="137"/>
      <c r="B49" s="56"/>
      <c r="C49" s="56"/>
      <c r="D49" s="56"/>
    </row>
    <row r="50" spans="1:4">
      <c r="A50" s="106"/>
      <c r="C50" s="359"/>
    </row>
    <row r="51" spans="1:4" ht="12.75" customHeight="1">
      <c r="C51" s="56"/>
    </row>
    <row r="52" spans="1:4">
      <c r="B52" s="56"/>
      <c r="C52" s="56"/>
    </row>
    <row r="53" spans="1:4">
      <c r="C53" s="56"/>
      <c r="D53" s="85"/>
    </row>
    <row r="54" spans="1:4">
      <c r="B54" s="56"/>
      <c r="C54" s="359"/>
    </row>
    <row r="57" spans="1:4">
      <c r="B57" s="56"/>
      <c r="C57" s="56"/>
    </row>
    <row r="58" spans="1:4">
      <c r="B58" s="56"/>
      <c r="C58" s="56"/>
    </row>
    <row r="61" spans="1:4">
      <c r="B61" s="56"/>
      <c r="C61" s="56"/>
    </row>
  </sheetData>
  <mergeCells count="9">
    <mergeCell ref="A3:F3"/>
    <mergeCell ref="A4:F4"/>
    <mergeCell ref="A5:F5"/>
    <mergeCell ref="A8:F8"/>
    <mergeCell ref="B9:B11"/>
    <mergeCell ref="C9:C11"/>
    <mergeCell ref="D9:D11"/>
    <mergeCell ref="E9:E11"/>
    <mergeCell ref="F9:F11"/>
  </mergeCells>
  <printOptions horizontalCentered="1"/>
  <pageMargins left="0.78740157480314965" right="0.78740157480314965" top="0.39370078740157483" bottom="0.78740157480314965" header="0.51181102362204722" footer="0.51181102362204722"/>
  <pageSetup paperSize="9" scale="78" orientation="landscape" copies="2"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sheetPr>
    <tabColor rgb="FFFFFF00"/>
    <pageSetUpPr fitToPage="1"/>
  </sheetPr>
  <dimension ref="A1:G84"/>
  <sheetViews>
    <sheetView workbookViewId="0">
      <selection activeCell="A13" sqref="A13"/>
    </sheetView>
  </sheetViews>
  <sheetFormatPr defaultRowHeight="12.75"/>
  <cols>
    <col min="1" max="1" width="19.42578125" style="291" customWidth="1"/>
    <col min="2" max="2" width="73.140625" style="329" customWidth="1"/>
    <col min="3" max="3" width="57.140625" style="291" customWidth="1"/>
    <col min="4" max="4" width="11.5703125" style="291" bestFit="1" customWidth="1"/>
    <col min="5" max="5" width="9.140625" style="291"/>
    <col min="6" max="6" width="18.85546875" style="291" customWidth="1"/>
    <col min="7" max="16384" width="9.140625" style="291"/>
  </cols>
  <sheetData>
    <row r="1" spans="1:7" ht="18">
      <c r="B1" s="328" t="s">
        <v>316</v>
      </c>
      <c r="C1" s="303"/>
      <c r="D1" s="337" t="s">
        <v>151</v>
      </c>
      <c r="E1" s="303"/>
      <c r="F1" s="303"/>
      <c r="G1" s="303"/>
    </row>
    <row r="2" spans="1:7" ht="18">
      <c r="B2" s="328"/>
      <c r="C2" s="303"/>
      <c r="D2" s="338"/>
      <c r="E2" s="303"/>
      <c r="F2" s="303"/>
      <c r="G2" s="303"/>
    </row>
    <row r="3" spans="1:7" ht="13.5" thickBot="1">
      <c r="B3" s="339"/>
      <c r="C3" s="319"/>
      <c r="D3" s="319"/>
      <c r="E3" s="319"/>
      <c r="F3" s="303"/>
      <c r="G3" s="303"/>
    </row>
    <row r="4" spans="1:7" ht="13.5" thickBot="1">
      <c r="A4" s="290" t="s">
        <v>234</v>
      </c>
      <c r="B4" s="329" t="s">
        <v>152</v>
      </c>
      <c r="C4" s="292"/>
      <c r="D4" s="292"/>
      <c r="E4" s="292"/>
      <c r="F4" s="303"/>
      <c r="G4" s="303"/>
    </row>
    <row r="5" spans="1:7" ht="13.5" thickBot="1">
      <c r="A5" s="293"/>
      <c r="C5" s="294"/>
      <c r="D5" s="295"/>
      <c r="E5" s="292"/>
      <c r="F5" s="303"/>
      <c r="G5" s="303"/>
    </row>
    <row r="6" spans="1:7" ht="13.5" thickBot="1">
      <c r="A6" s="290" t="s">
        <v>222</v>
      </c>
      <c r="B6" s="329" t="s">
        <v>153</v>
      </c>
      <c r="C6" s="295"/>
      <c r="D6" s="296"/>
      <c r="E6" s="292"/>
      <c r="F6" s="303"/>
      <c r="G6" s="303"/>
    </row>
    <row r="7" spans="1:7">
      <c r="A7" s="297"/>
      <c r="B7" s="330" t="s">
        <v>154</v>
      </c>
      <c r="C7" s="295"/>
      <c r="D7" s="296"/>
      <c r="E7" s="292"/>
      <c r="F7" s="303"/>
      <c r="G7" s="303"/>
    </row>
    <row r="8" spans="1:7" ht="13.5" thickBot="1">
      <c r="A8" s="298"/>
      <c r="C8" s="294"/>
      <c r="D8" s="295"/>
      <c r="E8" s="296"/>
      <c r="F8" s="319"/>
      <c r="G8" s="303"/>
    </row>
    <row r="9" spans="1:7" ht="13.5" thickBot="1">
      <c r="A9" s="290" t="s">
        <v>155</v>
      </c>
      <c r="B9" s="329" t="s">
        <v>156</v>
      </c>
      <c r="C9" s="294"/>
      <c r="D9" s="295"/>
      <c r="E9" s="296"/>
      <c r="F9" s="319"/>
      <c r="G9" s="303"/>
    </row>
    <row r="10" spans="1:7">
      <c r="B10" s="331" t="s">
        <v>157</v>
      </c>
      <c r="C10" s="294"/>
      <c r="D10" s="295"/>
      <c r="E10" s="292"/>
      <c r="F10" s="303"/>
      <c r="G10" s="303"/>
    </row>
    <row r="11" spans="1:7">
      <c r="B11" s="331" t="s">
        <v>158</v>
      </c>
      <c r="C11" s="294"/>
      <c r="D11" s="295"/>
      <c r="E11" s="292"/>
      <c r="F11" s="303"/>
      <c r="G11" s="303"/>
    </row>
    <row r="12" spans="1:7">
      <c r="B12" s="331" t="s">
        <v>159</v>
      </c>
      <c r="C12" s="294"/>
      <c r="D12" s="295"/>
      <c r="E12" s="292"/>
      <c r="F12" s="303"/>
      <c r="G12" s="303"/>
    </row>
    <row r="13" spans="1:7">
      <c r="B13" s="331" t="s">
        <v>160</v>
      </c>
      <c r="C13" s="294"/>
      <c r="D13" s="295"/>
      <c r="E13" s="292"/>
      <c r="F13" s="303"/>
      <c r="G13" s="303"/>
    </row>
    <row r="14" spans="1:7">
      <c r="B14" s="332" t="s">
        <v>217</v>
      </c>
    </row>
    <row r="15" spans="1:7">
      <c r="B15" s="300" t="s">
        <v>310</v>
      </c>
    </row>
    <row r="16" spans="1:7">
      <c r="B16" s="331" t="s">
        <v>161</v>
      </c>
    </row>
    <row r="17" spans="1:5" ht="13.5" thickBot="1">
      <c r="B17" s="331"/>
    </row>
    <row r="18" spans="1:5" ht="13.5" thickBot="1">
      <c r="A18" s="301" t="s">
        <v>368</v>
      </c>
      <c r="B18" s="332" t="s">
        <v>162</v>
      </c>
      <c r="C18" s="302" t="s">
        <v>369</v>
      </c>
      <c r="D18" s="303"/>
    </row>
    <row r="19" spans="1:5" ht="13.5" thickBot="1">
      <c r="A19" s="299"/>
      <c r="B19" s="332"/>
      <c r="C19" s="304" t="s">
        <v>163</v>
      </c>
      <c r="D19" s="305"/>
    </row>
    <row r="20" spans="1:5" ht="39" thickBot="1">
      <c r="A20" s="349" t="s">
        <v>370</v>
      </c>
      <c r="B20" s="333" t="s">
        <v>371</v>
      </c>
      <c r="C20" s="322" t="s">
        <v>165</v>
      </c>
      <c r="D20" s="323" t="s">
        <v>10</v>
      </c>
    </row>
    <row r="21" spans="1:5" ht="13.5" thickBot="1">
      <c r="A21" s="299"/>
      <c r="B21" s="332"/>
      <c r="C21" s="320" t="s">
        <v>166</v>
      </c>
      <c r="D21" s="321" t="s">
        <v>12</v>
      </c>
    </row>
    <row r="22" spans="1:5" ht="13.5" thickBot="1">
      <c r="A22" s="290" t="s">
        <v>223</v>
      </c>
      <c r="B22" s="331" t="s">
        <v>164</v>
      </c>
      <c r="C22" s="320" t="s">
        <v>347</v>
      </c>
      <c r="D22" s="321" t="s">
        <v>346</v>
      </c>
    </row>
    <row r="23" spans="1:5" ht="13.5" thickBot="1">
      <c r="A23" s="299"/>
      <c r="B23" s="331"/>
      <c r="C23" s="320" t="s">
        <v>167</v>
      </c>
      <c r="D23" s="321" t="s">
        <v>90</v>
      </c>
    </row>
    <row r="24" spans="1:5">
      <c r="A24" s="426" t="s">
        <v>317</v>
      </c>
      <c r="B24" s="429" t="s">
        <v>627</v>
      </c>
      <c r="C24" s="320" t="s">
        <v>348</v>
      </c>
      <c r="D24" s="321" t="s">
        <v>349</v>
      </c>
    </row>
    <row r="25" spans="1:5">
      <c r="A25" s="427"/>
      <c r="B25" s="429"/>
      <c r="C25" s="320" t="s">
        <v>168</v>
      </c>
      <c r="D25" s="321" t="s">
        <v>13</v>
      </c>
    </row>
    <row r="26" spans="1:5" ht="13.5" thickBot="1">
      <c r="A26" s="428"/>
      <c r="B26" s="429"/>
      <c r="C26" s="320" t="s">
        <v>351</v>
      </c>
      <c r="D26" s="321" t="s">
        <v>350</v>
      </c>
      <c r="E26" s="306"/>
    </row>
    <row r="27" spans="1:5" ht="13.5" thickBot="1">
      <c r="C27" s="320" t="s">
        <v>169</v>
      </c>
      <c r="D27" s="321" t="s">
        <v>89</v>
      </c>
      <c r="E27" s="306"/>
    </row>
    <row r="28" spans="1:5" ht="41.25" customHeight="1" thickBot="1">
      <c r="A28" s="336" t="s">
        <v>372</v>
      </c>
      <c r="B28" s="340" t="s">
        <v>373</v>
      </c>
      <c r="C28" s="341" t="s">
        <v>170</v>
      </c>
      <c r="D28" s="342" t="s">
        <v>82</v>
      </c>
    </row>
    <row r="29" spans="1:5" ht="13.5" thickBot="1">
      <c r="A29" s="292"/>
      <c r="B29" s="331"/>
      <c r="C29" s="343" t="s">
        <v>352</v>
      </c>
      <c r="D29" s="344" t="s">
        <v>70</v>
      </c>
    </row>
    <row r="30" spans="1:5" ht="51.75" thickBot="1">
      <c r="A30" s="336" t="s">
        <v>377</v>
      </c>
      <c r="B30" s="329" t="s">
        <v>374</v>
      </c>
      <c r="C30" s="324" t="s">
        <v>171</v>
      </c>
      <c r="D30" s="325" t="s">
        <v>172</v>
      </c>
    </row>
    <row r="31" spans="1:5" ht="13.5" thickBot="1">
      <c r="C31" s="324" t="s">
        <v>353</v>
      </c>
      <c r="D31" s="325" t="s">
        <v>59</v>
      </c>
    </row>
    <row r="32" spans="1:5" ht="55.5" customHeight="1" thickBot="1">
      <c r="A32" s="336" t="s">
        <v>375</v>
      </c>
      <c r="B32" s="340" t="s">
        <v>376</v>
      </c>
      <c r="C32" s="324" t="s">
        <v>173</v>
      </c>
      <c r="D32" s="325" t="s">
        <v>174</v>
      </c>
    </row>
    <row r="33" spans="1:5" ht="13.5" thickBot="1">
      <c r="C33" s="324" t="s">
        <v>175</v>
      </c>
      <c r="D33" s="325" t="s">
        <v>92</v>
      </c>
    </row>
    <row r="34" spans="1:5" ht="51.75" thickBot="1">
      <c r="A34" s="349" t="s">
        <v>378</v>
      </c>
      <c r="B34" s="327" t="s">
        <v>321</v>
      </c>
      <c r="C34" s="324" t="s">
        <v>176</v>
      </c>
      <c r="D34" s="325" t="s">
        <v>6</v>
      </c>
    </row>
    <row r="35" spans="1:5" ht="13.5" thickBot="1">
      <c r="B35" s="327"/>
      <c r="C35" s="324" t="s">
        <v>177</v>
      </c>
      <c r="D35" s="325" t="s">
        <v>9</v>
      </c>
    </row>
    <row r="36" spans="1:5" ht="25.5" customHeight="1">
      <c r="A36" s="430" t="s">
        <v>628</v>
      </c>
      <c r="B36" s="433" t="s">
        <v>379</v>
      </c>
      <c r="C36" s="326" t="s">
        <v>212</v>
      </c>
      <c r="D36" s="325" t="s">
        <v>63</v>
      </c>
    </row>
    <row r="37" spans="1:5" ht="13.5" thickBot="1">
      <c r="A37" s="431"/>
      <c r="B37" s="433"/>
      <c r="C37" s="346" t="s">
        <v>178</v>
      </c>
      <c r="D37" s="347" t="s">
        <v>11</v>
      </c>
    </row>
    <row r="38" spans="1:5" ht="13.5" thickBot="1">
      <c r="A38" s="432"/>
      <c r="B38" s="433"/>
      <c r="C38" s="348" t="s">
        <v>361</v>
      </c>
      <c r="D38" s="344" t="s">
        <v>354</v>
      </c>
    </row>
    <row r="39" spans="1:5" ht="13.5" thickBot="1">
      <c r="C39" s="324" t="s">
        <v>362</v>
      </c>
      <c r="D39" s="325" t="s">
        <v>355</v>
      </c>
      <c r="E39" s="307"/>
    </row>
    <row r="40" spans="1:5" ht="64.5" thickBot="1">
      <c r="A40" s="336" t="s">
        <v>824</v>
      </c>
      <c r="B40" s="340" t="s">
        <v>825</v>
      </c>
      <c r="C40" s="353" t="s">
        <v>363</v>
      </c>
      <c r="D40" s="325" t="s">
        <v>356</v>
      </c>
      <c r="E40" s="307"/>
    </row>
    <row r="41" spans="1:5" ht="26.25" thickBot="1">
      <c r="C41" s="354" t="s">
        <v>364</v>
      </c>
      <c r="D41" s="407" t="s">
        <v>357</v>
      </c>
      <c r="E41" s="307"/>
    </row>
    <row r="42" spans="1:5" ht="26.25" thickBot="1">
      <c r="A42" s="349" t="s">
        <v>380</v>
      </c>
      <c r="B42" s="327" t="s">
        <v>381</v>
      </c>
      <c r="C42" s="355" t="s">
        <v>365</v>
      </c>
      <c r="D42" s="407" t="s">
        <v>358</v>
      </c>
      <c r="E42" s="307"/>
    </row>
    <row r="43" spans="1:5" ht="15.75" customHeight="1" thickBot="1">
      <c r="B43" s="327"/>
      <c r="C43" s="356" t="s">
        <v>366</v>
      </c>
      <c r="D43" s="351" t="s">
        <v>359</v>
      </c>
      <c r="E43" s="307"/>
    </row>
    <row r="44" spans="1:5" ht="13.5" thickBot="1">
      <c r="A44" s="301" t="s">
        <v>629</v>
      </c>
      <c r="B44" s="308" t="s">
        <v>179</v>
      </c>
      <c r="C44" s="345" t="s">
        <v>367</v>
      </c>
      <c r="D44" s="352" t="s">
        <v>360</v>
      </c>
    </row>
    <row r="45" spans="1:5" ht="13.5" thickBot="1">
      <c r="A45" s="309"/>
      <c r="B45" s="310"/>
      <c r="D45" s="314"/>
    </row>
    <row r="46" spans="1:5" ht="13.5" thickBot="1">
      <c r="A46" s="301" t="s">
        <v>630</v>
      </c>
      <c r="B46" s="308" t="s">
        <v>180</v>
      </c>
      <c r="D46" s="314"/>
    </row>
    <row r="47" spans="1:5" ht="13.5" thickBot="1">
      <c r="A47" s="292"/>
      <c r="B47" s="311"/>
      <c r="D47" s="314"/>
    </row>
    <row r="48" spans="1:5" ht="13.5" thickBot="1">
      <c r="A48" s="301" t="s">
        <v>72</v>
      </c>
      <c r="B48" s="334" t="s">
        <v>181</v>
      </c>
      <c r="C48" s="312" t="s">
        <v>182</v>
      </c>
      <c r="D48" s="314"/>
    </row>
    <row r="49" spans="1:4">
      <c r="A49" s="292"/>
      <c r="B49" s="335" t="s">
        <v>183</v>
      </c>
      <c r="C49" s="313" t="s">
        <v>22</v>
      </c>
      <c r="D49" s="314"/>
    </row>
    <row r="50" spans="1:4">
      <c r="B50" s="315" t="s">
        <v>184</v>
      </c>
      <c r="C50" s="316" t="s">
        <v>21</v>
      </c>
      <c r="D50" s="314"/>
    </row>
    <row r="51" spans="1:4">
      <c r="B51" s="315" t="s">
        <v>185</v>
      </c>
      <c r="C51" s="316" t="s">
        <v>19</v>
      </c>
      <c r="D51" s="314"/>
    </row>
    <row r="52" spans="1:4">
      <c r="B52" s="315" t="s">
        <v>186</v>
      </c>
      <c r="C52" s="316" t="s">
        <v>26</v>
      </c>
      <c r="D52" s="314"/>
    </row>
    <row r="53" spans="1:4">
      <c r="B53" s="315" t="s">
        <v>187</v>
      </c>
      <c r="C53" s="316" t="s">
        <v>48</v>
      </c>
      <c r="D53" s="314"/>
    </row>
    <row r="54" spans="1:4">
      <c r="B54" s="315" t="s">
        <v>188</v>
      </c>
      <c r="C54" s="316" t="s">
        <v>45</v>
      </c>
      <c r="D54" s="314"/>
    </row>
    <row r="55" spans="1:4">
      <c r="B55" s="315" t="s">
        <v>189</v>
      </c>
      <c r="C55" s="316" t="s">
        <v>50</v>
      </c>
      <c r="D55" s="314"/>
    </row>
    <row r="56" spans="1:4">
      <c r="B56" s="315" t="s">
        <v>190</v>
      </c>
      <c r="C56" s="316" t="s">
        <v>41</v>
      </c>
      <c r="D56" s="314"/>
    </row>
    <row r="57" spans="1:4">
      <c r="B57" s="315" t="s">
        <v>191</v>
      </c>
      <c r="C57" s="316" t="s">
        <v>53</v>
      </c>
      <c r="D57" s="314"/>
    </row>
    <row r="58" spans="1:4">
      <c r="B58" s="315" t="s">
        <v>192</v>
      </c>
      <c r="C58" s="316" t="s">
        <v>51</v>
      </c>
      <c r="D58" s="314"/>
    </row>
    <row r="59" spans="1:4">
      <c r="B59" s="315" t="s">
        <v>193</v>
      </c>
      <c r="C59" s="316" t="s">
        <v>194</v>
      </c>
      <c r="D59" s="314"/>
    </row>
    <row r="60" spans="1:4">
      <c r="B60" s="315" t="s">
        <v>195</v>
      </c>
      <c r="C60" s="316" t="s">
        <v>25</v>
      </c>
      <c r="D60" s="314"/>
    </row>
    <row r="61" spans="1:4">
      <c r="B61" s="315" t="s">
        <v>196</v>
      </c>
      <c r="C61" s="316" t="s">
        <v>47</v>
      </c>
      <c r="D61" s="314"/>
    </row>
    <row r="62" spans="1:4">
      <c r="B62" s="315" t="s">
        <v>197</v>
      </c>
      <c r="C62" s="316" t="s">
        <v>49</v>
      </c>
      <c r="D62" s="314"/>
    </row>
    <row r="63" spans="1:4" ht="13.5" thickBot="1">
      <c r="B63" s="317" t="s">
        <v>198</v>
      </c>
      <c r="C63" s="318" t="s">
        <v>23</v>
      </c>
      <c r="D63" s="314"/>
    </row>
    <row r="64" spans="1:4">
      <c r="D64" s="314"/>
    </row>
    <row r="65" spans="4:4">
      <c r="D65" s="314"/>
    </row>
    <row r="69" spans="4:4">
      <c r="D69" s="314"/>
    </row>
    <row r="70" spans="4:4" ht="12.75" customHeight="1"/>
    <row r="84" ht="15" customHeight="1"/>
  </sheetData>
  <mergeCells count="4">
    <mergeCell ref="A24:A26"/>
    <mergeCell ref="B24:B26"/>
    <mergeCell ref="A36:A38"/>
    <mergeCell ref="B36:B38"/>
  </mergeCells>
  <printOptions horizontalCentered="1"/>
  <pageMargins left="0.51181102362204722" right="0.51181102362204722" top="0.78740157480314965" bottom="0.78740157480314965" header="0.31496062992125984" footer="0.31496062992125984"/>
  <pageSetup paperSize="9" scale="55" orientation="portrait" r:id="rId1"/>
  <headerFooter>
    <oddFooter>&amp;C&amp;P/&amp;N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AE328"/>
  <sheetViews>
    <sheetView tabSelected="1" zoomScaleNormal="100" zoomScaleSheetLayoutView="100" workbookViewId="0">
      <pane xSplit="8" ySplit="11" topLeftCell="I12" activePane="bottomRight" state="frozen"/>
      <selection activeCell="F36" sqref="F36"/>
      <selection pane="topRight" activeCell="F36" sqref="F36"/>
      <selection pane="bottomLeft" activeCell="F36" sqref="F36"/>
      <selection pane="bottomRight" activeCell="I12" sqref="I12"/>
    </sheetView>
  </sheetViews>
  <sheetFormatPr defaultRowHeight="12.75"/>
  <cols>
    <col min="1" max="1" width="12.140625" customWidth="1"/>
    <col min="2" max="2" width="5.140625" customWidth="1"/>
    <col min="3" max="3" width="4.7109375" customWidth="1"/>
    <col min="4" max="4" width="6.7109375" customWidth="1"/>
    <col min="5" max="5" width="6.140625" customWidth="1"/>
    <col min="6" max="6" width="9.5703125" customWidth="1"/>
    <col min="7" max="7" width="9.5703125" hidden="1" customWidth="1"/>
    <col min="8" max="8" width="47.5703125" customWidth="1"/>
    <col min="9" max="10" width="12.7109375" style="222" customWidth="1"/>
    <col min="11" max="11" width="15.7109375" customWidth="1"/>
    <col min="12" max="12" width="12.7109375" customWidth="1"/>
    <col min="13" max="13" width="11.7109375" customWidth="1"/>
    <col min="14" max="14" width="11.42578125" customWidth="1"/>
    <col min="15" max="15" width="12" customWidth="1"/>
    <col min="16" max="16" width="13.42578125" bestFit="1" customWidth="1"/>
    <col min="17" max="17" width="11.5703125" customWidth="1"/>
    <col min="18" max="18" width="15.28515625" customWidth="1"/>
    <col min="19" max="19" width="14.85546875" bestFit="1" customWidth="1"/>
    <col min="20" max="20" width="14.42578125" customWidth="1"/>
    <col min="21" max="22" width="10.7109375" customWidth="1"/>
    <col min="23" max="24" width="14.42578125" bestFit="1" customWidth="1"/>
    <col min="25" max="25" width="10.7109375" customWidth="1"/>
    <col min="26" max="27" width="6.7109375" style="147" customWidth="1"/>
    <col min="28" max="28" width="6.7109375" customWidth="1"/>
    <col min="29" max="29" width="15.7109375" style="148" customWidth="1"/>
  </cols>
  <sheetData>
    <row r="1" spans="1:31" ht="27" customHeight="1">
      <c r="A1" s="143"/>
      <c r="I1" s="144" t="s">
        <v>77</v>
      </c>
      <c r="J1" s="144"/>
      <c r="K1" s="145" t="s">
        <v>31</v>
      </c>
      <c r="M1" s="145" t="s">
        <v>79</v>
      </c>
      <c r="O1" s="146"/>
      <c r="P1" s="434"/>
      <c r="Q1" s="434"/>
      <c r="AC1" s="224" t="s">
        <v>320</v>
      </c>
    </row>
    <row r="2" spans="1:31">
      <c r="A2" s="145" t="s">
        <v>10</v>
      </c>
      <c r="B2" s="145" t="s">
        <v>12</v>
      </c>
      <c r="C2" s="145" t="s">
        <v>346</v>
      </c>
      <c r="D2" s="145" t="s">
        <v>90</v>
      </c>
      <c r="E2" s="145"/>
      <c r="F2" s="145" t="s">
        <v>349</v>
      </c>
      <c r="G2" s="145"/>
      <c r="H2" s="145" t="s">
        <v>13</v>
      </c>
      <c r="I2" s="144" t="s">
        <v>82</v>
      </c>
      <c r="J2" s="144"/>
      <c r="K2" s="411"/>
      <c r="L2" s="411"/>
      <c r="M2" s="411"/>
      <c r="N2" s="358"/>
      <c r="O2" s="357"/>
      <c r="P2" s="151"/>
      <c r="Q2" s="151"/>
    </row>
    <row r="3" spans="1:31" ht="18">
      <c r="A3" s="152" t="s">
        <v>8</v>
      </c>
      <c r="B3" s="152" t="s">
        <v>147</v>
      </c>
      <c r="C3" s="152" t="s">
        <v>9</v>
      </c>
      <c r="D3" s="152" t="s">
        <v>88</v>
      </c>
      <c r="E3" s="152"/>
      <c r="H3" s="108" t="s">
        <v>382</v>
      </c>
      <c r="I3" s="153"/>
      <c r="J3" s="153"/>
      <c r="K3" s="151"/>
      <c r="L3" s="151"/>
      <c r="M3" s="151"/>
      <c r="N3" s="151"/>
      <c r="O3" s="151"/>
      <c r="P3" s="151"/>
      <c r="Q3" s="151"/>
      <c r="R3" s="151"/>
      <c r="S3" s="151"/>
      <c r="T3" s="151"/>
      <c r="U3" s="151"/>
      <c r="V3" s="151"/>
      <c r="W3" s="151"/>
      <c r="X3" s="151"/>
      <c r="Y3" s="151"/>
      <c r="Z3" s="151"/>
      <c r="AA3" s="151"/>
    </row>
    <row r="4" spans="1:31" ht="19.5" customHeight="1">
      <c r="B4" s="155"/>
      <c r="C4" s="155"/>
      <c r="D4" s="155"/>
      <c r="E4" s="155"/>
      <c r="F4" s="155"/>
      <c r="G4" s="155"/>
      <c r="H4" s="114">
        <v>41544</v>
      </c>
      <c r="I4" s="156"/>
      <c r="J4" s="166"/>
      <c r="K4" s="151"/>
      <c r="L4" s="151"/>
      <c r="M4" s="151"/>
      <c r="N4" s="151"/>
      <c r="O4" s="151"/>
      <c r="P4" s="151"/>
      <c r="Q4" s="151"/>
      <c r="R4" s="151"/>
      <c r="S4" s="151"/>
      <c r="T4" s="151"/>
      <c r="U4" s="151"/>
      <c r="V4" s="151"/>
      <c r="W4" s="151"/>
      <c r="X4" s="151"/>
      <c r="Y4" s="151"/>
    </row>
    <row r="5" spans="1:31" ht="20.25">
      <c r="B5" s="155"/>
      <c r="C5" s="155"/>
      <c r="D5" s="155"/>
      <c r="E5" s="155"/>
      <c r="F5" s="155"/>
      <c r="G5" s="155"/>
      <c r="H5" s="223"/>
      <c r="I5" s="160"/>
      <c r="J5" s="156"/>
      <c r="K5" s="151"/>
      <c r="L5" s="151"/>
      <c r="M5" s="151"/>
      <c r="N5" s="151"/>
      <c r="O5" s="151"/>
      <c r="P5" s="151"/>
      <c r="Q5" s="151"/>
      <c r="R5" s="151"/>
      <c r="S5" s="151"/>
      <c r="T5" s="151"/>
      <c r="U5" s="151"/>
      <c r="V5" s="151"/>
      <c r="W5" s="151"/>
      <c r="X5" s="151"/>
      <c r="Y5" s="151"/>
    </row>
    <row r="6" spans="1:31" ht="18.75" thickBot="1">
      <c r="A6" s="163"/>
      <c r="B6" s="164"/>
      <c r="C6" s="164"/>
      <c r="D6" s="165"/>
      <c r="E6" s="165"/>
      <c r="F6" s="165"/>
      <c r="G6" s="165"/>
      <c r="H6" s="119" t="s">
        <v>213</v>
      </c>
      <c r="I6" s="166"/>
      <c r="J6" s="160"/>
      <c r="K6" s="157"/>
      <c r="L6" s="157"/>
      <c r="M6" s="157"/>
      <c r="N6" s="151"/>
      <c r="O6" s="151"/>
      <c r="P6" s="151"/>
      <c r="Q6" s="151"/>
      <c r="R6" s="151"/>
      <c r="S6" s="151"/>
      <c r="T6" s="151"/>
      <c r="U6" s="151"/>
      <c r="V6" s="151"/>
      <c r="W6" s="151"/>
      <c r="X6" s="151"/>
      <c r="Y6" s="151"/>
    </row>
    <row r="7" spans="1:31" ht="16.5" thickBot="1">
      <c r="A7" s="168" t="s">
        <v>1</v>
      </c>
      <c r="B7" s="164"/>
      <c r="C7" s="164"/>
      <c r="D7" s="165"/>
      <c r="E7" s="165"/>
      <c r="F7" s="165"/>
      <c r="G7" s="165"/>
      <c r="H7" s="169"/>
      <c r="I7" s="170"/>
      <c r="J7" s="170"/>
      <c r="K7" s="170"/>
      <c r="L7" s="170"/>
      <c r="M7" s="170"/>
      <c r="N7" s="170"/>
      <c r="O7" s="170"/>
      <c r="P7" s="170"/>
      <c r="Q7" s="170"/>
      <c r="R7" s="170"/>
      <c r="S7" s="170"/>
      <c r="T7" s="170"/>
      <c r="U7" s="170"/>
      <c r="V7" s="170"/>
      <c r="W7" s="170"/>
      <c r="X7" s="170"/>
      <c r="Y7" s="170"/>
      <c r="Z7" s="171"/>
      <c r="AA7" s="172"/>
      <c r="AB7" s="173"/>
      <c r="AC7" s="174"/>
      <c r="AD7" s="175"/>
      <c r="AE7" s="175"/>
    </row>
    <row r="8" spans="1:31" ht="13.5" thickBot="1">
      <c r="A8" s="176">
        <f>COUNTIF(A12:A6058,"&gt;0")</f>
        <v>286</v>
      </c>
      <c r="B8" s="155"/>
      <c r="C8" s="177"/>
      <c r="D8" s="155"/>
      <c r="E8" s="155"/>
      <c r="F8" s="155"/>
      <c r="G8" s="155"/>
      <c r="H8" s="178" t="s">
        <v>2</v>
      </c>
      <c r="I8" s="179">
        <f t="shared" ref="I8:Y8" si="0">SUM(I12:I6070)/2</f>
        <v>336593296</v>
      </c>
      <c r="J8" s="179">
        <f>SUM(J12:J6070)/2</f>
        <v>113578622</v>
      </c>
      <c r="K8" s="179">
        <f t="shared" si="0"/>
        <v>37552551</v>
      </c>
      <c r="L8" s="179">
        <f>SUM(L12:L6070)/2</f>
        <v>7448311</v>
      </c>
      <c r="M8" s="179">
        <f t="shared" si="0"/>
        <v>34324052</v>
      </c>
      <c r="N8" s="179">
        <f>SUM(N12:N6070)/2</f>
        <v>2675948</v>
      </c>
      <c r="O8" s="179">
        <f t="shared" si="0"/>
        <v>32672197</v>
      </c>
      <c r="P8" s="179">
        <f t="shared" si="0"/>
        <v>20719011</v>
      </c>
      <c r="Q8" s="179">
        <f t="shared" si="0"/>
        <v>8142477</v>
      </c>
      <c r="R8" s="179">
        <f t="shared" si="0"/>
        <v>3743421</v>
      </c>
      <c r="S8" s="179">
        <f t="shared" si="0"/>
        <v>0</v>
      </c>
      <c r="T8" s="179">
        <f t="shared" si="0"/>
        <v>10094135</v>
      </c>
      <c r="U8" s="179">
        <f t="shared" si="0"/>
        <v>299202</v>
      </c>
      <c r="V8" s="179">
        <f t="shared" ref="V8" si="1">SUM(V12:V6070)/2</f>
        <v>1299552</v>
      </c>
      <c r="W8" s="179">
        <f t="shared" si="0"/>
        <v>0</v>
      </c>
      <c r="X8" s="179">
        <f t="shared" si="0"/>
        <v>4327803</v>
      </c>
      <c r="Y8" s="179">
        <f t="shared" si="0"/>
        <v>29761</v>
      </c>
      <c r="Z8" s="171"/>
      <c r="AA8" s="171"/>
      <c r="AB8" s="167"/>
      <c r="AC8" s="180"/>
    </row>
    <row r="9" spans="1:31" ht="13.5" hidden="1" thickBot="1">
      <c r="A9" s="181">
        <f>SUBTOTAL(102,A12:A6070)</f>
        <v>286</v>
      </c>
      <c r="B9" s="145">
        <v>50</v>
      </c>
      <c r="C9" s="155"/>
      <c r="D9" s="182"/>
      <c r="E9" s="155"/>
      <c r="F9" s="182"/>
      <c r="G9" s="183"/>
      <c r="H9" s="184" t="s">
        <v>631</v>
      </c>
      <c r="I9" s="185">
        <f t="shared" ref="I9:Y9" si="2">SUBTOTAL(109,I12:I2844)/2</f>
        <v>336593296</v>
      </c>
      <c r="J9" s="185">
        <f t="shared" si="2"/>
        <v>113578622</v>
      </c>
      <c r="K9" s="185">
        <f>SUBTOTAL(109,K12:K2844)/2</f>
        <v>37552551</v>
      </c>
      <c r="L9" s="185">
        <f t="shared" si="2"/>
        <v>7448311</v>
      </c>
      <c r="M9" s="185">
        <f t="shared" si="2"/>
        <v>34324052</v>
      </c>
      <c r="N9" s="185">
        <f t="shared" si="2"/>
        <v>2675948</v>
      </c>
      <c r="O9" s="185">
        <f t="shared" si="2"/>
        <v>32672197</v>
      </c>
      <c r="P9" s="185">
        <f t="shared" si="2"/>
        <v>20719011</v>
      </c>
      <c r="Q9" s="185">
        <f t="shared" si="2"/>
        <v>8142477</v>
      </c>
      <c r="R9" s="185">
        <f t="shared" si="2"/>
        <v>3743421</v>
      </c>
      <c r="S9" s="185">
        <f t="shared" si="2"/>
        <v>0</v>
      </c>
      <c r="T9" s="185">
        <f t="shared" si="2"/>
        <v>10094135</v>
      </c>
      <c r="U9" s="185">
        <f t="shared" si="2"/>
        <v>299202</v>
      </c>
      <c r="V9" s="185">
        <f t="shared" ref="V9" si="3">SUBTOTAL(109,V12:V2844)/2</f>
        <v>1299552</v>
      </c>
      <c r="W9" s="185">
        <f t="shared" si="2"/>
        <v>0</v>
      </c>
      <c r="X9" s="185">
        <f t="shared" si="2"/>
        <v>4327803</v>
      </c>
      <c r="Y9" s="185">
        <f t="shared" si="2"/>
        <v>29761</v>
      </c>
      <c r="Z9" s="186"/>
      <c r="AA9" s="186"/>
      <c r="AB9" s="161"/>
      <c r="AC9" s="187"/>
    </row>
    <row r="10" spans="1:31" ht="13.5" thickBot="1">
      <c r="A10" s="242"/>
      <c r="B10" s="243">
        <v>60</v>
      </c>
      <c r="C10" s="244"/>
      <c r="D10" s="244"/>
      <c r="E10" s="244"/>
      <c r="F10" s="244"/>
      <c r="G10" s="188"/>
      <c r="H10" s="245"/>
      <c r="I10" s="244" t="s">
        <v>3</v>
      </c>
      <c r="J10" s="244" t="s">
        <v>3</v>
      </c>
      <c r="K10" s="244" t="s">
        <v>3</v>
      </c>
      <c r="L10" s="244" t="s">
        <v>3</v>
      </c>
      <c r="M10" s="244" t="s">
        <v>3</v>
      </c>
      <c r="N10" s="244" t="s">
        <v>3</v>
      </c>
      <c r="O10" s="244" t="s">
        <v>3</v>
      </c>
      <c r="P10" s="244" t="s">
        <v>3</v>
      </c>
      <c r="Q10" s="244" t="s">
        <v>3</v>
      </c>
      <c r="R10" s="244" t="s">
        <v>3</v>
      </c>
      <c r="S10" s="244" t="s">
        <v>3</v>
      </c>
      <c r="T10" s="244" t="s">
        <v>3</v>
      </c>
      <c r="U10" s="244" t="s">
        <v>3</v>
      </c>
      <c r="V10" s="244" t="s">
        <v>3</v>
      </c>
      <c r="W10" s="244" t="s">
        <v>3</v>
      </c>
      <c r="X10" s="244" t="s">
        <v>3</v>
      </c>
      <c r="Y10" s="244" t="s">
        <v>3</v>
      </c>
      <c r="Z10" s="189"/>
      <c r="AA10" s="189"/>
      <c r="AB10" s="190"/>
      <c r="AC10" s="191"/>
    </row>
    <row r="11" spans="1:31" ht="75" customHeight="1">
      <c r="A11" s="192" t="s">
        <v>214</v>
      </c>
      <c r="B11" s="192" t="s">
        <v>215</v>
      </c>
      <c r="C11" s="192" t="s">
        <v>4</v>
      </c>
      <c r="D11" s="192" t="s">
        <v>5</v>
      </c>
      <c r="E11" s="193" t="s">
        <v>383</v>
      </c>
      <c r="F11" s="192" t="s">
        <v>370</v>
      </c>
      <c r="G11" s="192" t="s">
        <v>384</v>
      </c>
      <c r="H11" s="192" t="s">
        <v>216</v>
      </c>
      <c r="I11" s="192" t="s">
        <v>632</v>
      </c>
      <c r="J11" s="120" t="s">
        <v>372</v>
      </c>
      <c r="K11" s="254" t="s">
        <v>734</v>
      </c>
      <c r="L11" s="279" t="s">
        <v>735</v>
      </c>
      <c r="M11" s="280" t="s">
        <v>736</v>
      </c>
      <c r="N11" s="281" t="s">
        <v>737</v>
      </c>
      <c r="O11" s="282" t="s">
        <v>738</v>
      </c>
      <c r="P11" s="283" t="s">
        <v>739</v>
      </c>
      <c r="Q11" s="284" t="s">
        <v>740</v>
      </c>
      <c r="R11" s="285" t="s">
        <v>741</v>
      </c>
      <c r="S11" s="286" t="s">
        <v>742</v>
      </c>
      <c r="T11" s="286" t="s">
        <v>743</v>
      </c>
      <c r="U11" s="287" t="s">
        <v>744</v>
      </c>
      <c r="V11" s="287" t="s">
        <v>823</v>
      </c>
      <c r="W11" s="287" t="s">
        <v>745</v>
      </c>
      <c r="X11" s="287" t="s">
        <v>746</v>
      </c>
      <c r="Y11" s="288" t="s">
        <v>747</v>
      </c>
      <c r="Z11" s="192" t="s">
        <v>236</v>
      </c>
      <c r="AA11" s="192" t="s">
        <v>237</v>
      </c>
      <c r="AB11" s="192" t="s">
        <v>238</v>
      </c>
      <c r="AC11" s="193" t="s">
        <v>239</v>
      </c>
    </row>
    <row r="12" spans="1:31" ht="12.75" customHeight="1">
      <c r="A12" s="225"/>
      <c r="B12" s="195"/>
      <c r="C12" s="195"/>
      <c r="D12" s="195"/>
      <c r="E12" s="195"/>
      <c r="F12" s="195"/>
      <c r="G12" s="195"/>
      <c r="H12" s="196" t="s">
        <v>61</v>
      </c>
      <c r="I12" s="197"/>
      <c r="J12" s="197"/>
      <c r="K12" s="198"/>
      <c r="L12" s="198"/>
      <c r="M12" s="198"/>
      <c r="N12" s="198"/>
      <c r="O12" s="198"/>
      <c r="P12" s="198"/>
      <c r="Q12" s="198"/>
      <c r="R12" s="198"/>
      <c r="S12" s="198"/>
      <c r="T12" s="198"/>
      <c r="U12" s="198"/>
      <c r="V12" s="198"/>
      <c r="W12" s="198"/>
      <c r="X12" s="198"/>
      <c r="Y12" s="198"/>
      <c r="Z12" s="265"/>
      <c r="AA12" s="265"/>
      <c r="AB12" s="195"/>
      <c r="AC12" s="226" t="s">
        <v>61</v>
      </c>
    </row>
    <row r="13" spans="1:31" ht="12.75" customHeight="1">
      <c r="A13" s="225"/>
      <c r="B13" s="195"/>
      <c r="C13" s="195"/>
      <c r="D13" s="195"/>
      <c r="E13" s="199"/>
      <c r="F13" s="195"/>
      <c r="G13" s="195">
        <v>1</v>
      </c>
      <c r="H13" s="196" t="s">
        <v>315</v>
      </c>
      <c r="I13" s="197">
        <f>SUM(I14:I17)</f>
        <v>10896577</v>
      </c>
      <c r="J13" s="197">
        <f>SUM(J14:J17)</f>
        <v>0</v>
      </c>
      <c r="K13" s="198">
        <f t="shared" ref="K13:Y13" si="4">SUM(K14:K17)</f>
        <v>9030251</v>
      </c>
      <c r="L13" s="198">
        <f>SUM(L14:L17)</f>
        <v>259898</v>
      </c>
      <c r="M13" s="198">
        <f>SUM(M14:M17)</f>
        <v>8287214</v>
      </c>
      <c r="N13" s="198">
        <f>SUM(N14:N17)</f>
        <v>0</v>
      </c>
      <c r="O13" s="198">
        <f t="shared" si="4"/>
        <v>9200000</v>
      </c>
      <c r="P13" s="198">
        <f t="shared" si="4"/>
        <v>606428</v>
      </c>
      <c r="Q13" s="198">
        <f t="shared" si="4"/>
        <v>0</v>
      </c>
      <c r="R13" s="198">
        <f t="shared" si="4"/>
        <v>700000</v>
      </c>
      <c r="S13" s="198">
        <f t="shared" si="4"/>
        <v>0</v>
      </c>
      <c r="T13" s="198">
        <f t="shared" si="4"/>
        <v>0</v>
      </c>
      <c r="U13" s="198">
        <f t="shared" si="4"/>
        <v>0</v>
      </c>
      <c r="V13" s="198">
        <f t="shared" si="4"/>
        <v>300000</v>
      </c>
      <c r="W13" s="198">
        <f t="shared" si="4"/>
        <v>0</v>
      </c>
      <c r="X13" s="198">
        <f t="shared" si="4"/>
        <v>0</v>
      </c>
      <c r="Y13" s="198">
        <f t="shared" si="4"/>
        <v>0</v>
      </c>
      <c r="Z13" s="265"/>
      <c r="AA13" s="265"/>
      <c r="AB13" s="195"/>
      <c r="AC13" s="226" t="s">
        <v>61</v>
      </c>
    </row>
    <row r="14" spans="1:31" ht="12.75" customHeight="1">
      <c r="A14" s="131">
        <v>5003110001</v>
      </c>
      <c r="B14" s="124">
        <v>50</v>
      </c>
      <c r="C14" s="125" t="s">
        <v>31</v>
      </c>
      <c r="D14" s="200" t="s">
        <v>11</v>
      </c>
      <c r="E14" s="126"/>
      <c r="F14" s="201"/>
      <c r="G14" s="201">
        <v>1</v>
      </c>
      <c r="H14" s="202" t="s">
        <v>385</v>
      </c>
      <c r="I14" s="203">
        <v>8720573</v>
      </c>
      <c r="J14" s="203" t="s">
        <v>220</v>
      </c>
      <c r="K14" s="204">
        <v>8720573</v>
      </c>
      <c r="L14" s="204">
        <v>0</v>
      </c>
      <c r="M14" s="204">
        <v>8200000</v>
      </c>
      <c r="N14" s="204">
        <v>0</v>
      </c>
      <c r="O14" s="204">
        <v>8855500</v>
      </c>
      <c r="P14" s="205">
        <v>0</v>
      </c>
      <c r="Q14" s="205">
        <v>0</v>
      </c>
      <c r="R14" s="206">
        <v>0</v>
      </c>
      <c r="S14" s="206">
        <v>0</v>
      </c>
      <c r="T14" s="206">
        <v>0</v>
      </c>
      <c r="U14" s="204">
        <v>0</v>
      </c>
      <c r="V14" s="204">
        <v>0</v>
      </c>
      <c r="W14" s="204">
        <v>0</v>
      </c>
      <c r="X14" s="204">
        <v>0</v>
      </c>
      <c r="Y14" s="207">
        <v>0</v>
      </c>
      <c r="Z14" s="264" t="s">
        <v>257</v>
      </c>
      <c r="AA14" s="264" t="s">
        <v>18</v>
      </c>
      <c r="AB14" s="208" t="s">
        <v>22</v>
      </c>
      <c r="AC14" s="216" t="s">
        <v>61</v>
      </c>
    </row>
    <row r="15" spans="1:31" ht="51" customHeight="1">
      <c r="A15" s="131">
        <v>5003540009</v>
      </c>
      <c r="B15" s="124">
        <v>60</v>
      </c>
      <c r="C15" s="125" t="s">
        <v>31</v>
      </c>
      <c r="D15" s="200" t="s">
        <v>59</v>
      </c>
      <c r="E15" s="126"/>
      <c r="F15" s="201"/>
      <c r="G15" s="201">
        <v>1</v>
      </c>
      <c r="H15" s="202" t="s">
        <v>386</v>
      </c>
      <c r="I15" s="203">
        <v>36168</v>
      </c>
      <c r="J15" s="203" t="s">
        <v>220</v>
      </c>
      <c r="K15" s="204">
        <v>36168</v>
      </c>
      <c r="L15" s="204">
        <v>0</v>
      </c>
      <c r="M15" s="204">
        <v>30000</v>
      </c>
      <c r="N15" s="204">
        <v>0</v>
      </c>
      <c r="O15" s="204">
        <v>200000</v>
      </c>
      <c r="P15" s="205">
        <v>0</v>
      </c>
      <c r="Q15" s="205">
        <v>0</v>
      </c>
      <c r="R15" s="206">
        <v>0</v>
      </c>
      <c r="S15" s="206">
        <v>0</v>
      </c>
      <c r="T15" s="206">
        <v>0</v>
      </c>
      <c r="U15" s="204">
        <v>0</v>
      </c>
      <c r="V15" s="204">
        <v>0</v>
      </c>
      <c r="W15" s="204">
        <v>0</v>
      </c>
      <c r="X15" s="204">
        <v>0</v>
      </c>
      <c r="Y15" s="207">
        <v>0</v>
      </c>
      <c r="Z15" s="264" t="s">
        <v>257</v>
      </c>
      <c r="AA15" s="264" t="s">
        <v>18</v>
      </c>
      <c r="AB15" s="208" t="s">
        <v>22</v>
      </c>
      <c r="AC15" s="216" t="s">
        <v>61</v>
      </c>
    </row>
    <row r="16" spans="1:31" ht="51" customHeight="1">
      <c r="A16" s="131">
        <v>5003220001</v>
      </c>
      <c r="B16" s="124">
        <v>50</v>
      </c>
      <c r="C16" s="125" t="s">
        <v>31</v>
      </c>
      <c r="D16" s="200" t="s">
        <v>11</v>
      </c>
      <c r="E16" s="126"/>
      <c r="F16" s="201"/>
      <c r="G16" s="201">
        <v>1</v>
      </c>
      <c r="H16" s="202" t="s">
        <v>387</v>
      </c>
      <c r="I16" s="203">
        <v>238510</v>
      </c>
      <c r="J16" s="203" t="s">
        <v>220</v>
      </c>
      <c r="K16" s="204">
        <v>238510</v>
      </c>
      <c r="L16" s="204">
        <v>0</v>
      </c>
      <c r="M16" s="204">
        <v>0</v>
      </c>
      <c r="N16" s="204">
        <v>0</v>
      </c>
      <c r="O16" s="204">
        <v>144500</v>
      </c>
      <c r="P16" s="205">
        <v>0</v>
      </c>
      <c r="Q16" s="205">
        <v>0</v>
      </c>
      <c r="R16" s="206">
        <v>0</v>
      </c>
      <c r="S16" s="206">
        <v>0</v>
      </c>
      <c r="T16" s="206">
        <v>0</v>
      </c>
      <c r="U16" s="204">
        <v>0</v>
      </c>
      <c r="V16" s="204">
        <v>0</v>
      </c>
      <c r="W16" s="204">
        <v>0</v>
      </c>
      <c r="X16" s="204">
        <v>0</v>
      </c>
      <c r="Y16" s="207">
        <v>0</v>
      </c>
      <c r="Z16" s="264" t="s">
        <v>257</v>
      </c>
      <c r="AA16" s="264" t="s">
        <v>18</v>
      </c>
      <c r="AB16" s="208" t="s">
        <v>22</v>
      </c>
      <c r="AC16" s="216" t="s">
        <v>61</v>
      </c>
    </row>
    <row r="17" spans="1:29" ht="38.25" customHeight="1">
      <c r="A17" s="131">
        <v>5003140002</v>
      </c>
      <c r="B17" s="124">
        <v>50</v>
      </c>
      <c r="C17" s="125" t="s">
        <v>31</v>
      </c>
      <c r="D17" s="200" t="s">
        <v>350</v>
      </c>
      <c r="E17" s="126" t="s">
        <v>354</v>
      </c>
      <c r="F17" s="201"/>
      <c r="G17" s="201">
        <v>1</v>
      </c>
      <c r="H17" s="202" t="s">
        <v>634</v>
      </c>
      <c r="I17" s="203">
        <v>1901326</v>
      </c>
      <c r="J17" s="203" t="s">
        <v>220</v>
      </c>
      <c r="K17" s="204">
        <v>35000</v>
      </c>
      <c r="L17" s="204">
        <f>94500+165398</f>
        <v>259898</v>
      </c>
      <c r="M17" s="204">
        <v>57214</v>
      </c>
      <c r="N17" s="204">
        <v>0</v>
      </c>
      <c r="O17" s="204">
        <v>0</v>
      </c>
      <c r="P17" s="205">
        <f>220500+385928</f>
        <v>606428</v>
      </c>
      <c r="Q17" s="205">
        <v>0</v>
      </c>
      <c r="R17" s="206">
        <v>700000</v>
      </c>
      <c r="S17" s="206">
        <v>0</v>
      </c>
      <c r="T17" s="206">
        <v>0</v>
      </c>
      <c r="U17" s="204">
        <v>0</v>
      </c>
      <c r="V17" s="204">
        <v>300000</v>
      </c>
      <c r="W17" s="204">
        <v>0</v>
      </c>
      <c r="X17" s="204">
        <v>0</v>
      </c>
      <c r="Y17" s="207">
        <v>0</v>
      </c>
      <c r="Z17" s="264" t="s">
        <v>257</v>
      </c>
      <c r="AA17" s="264" t="s">
        <v>18</v>
      </c>
      <c r="AB17" s="208" t="s">
        <v>22</v>
      </c>
      <c r="AC17" s="216" t="s">
        <v>61</v>
      </c>
    </row>
    <row r="18" spans="1:29" ht="12.75" customHeight="1">
      <c r="A18" s="225"/>
      <c r="B18" s="195"/>
      <c r="C18" s="195"/>
      <c r="D18" s="195"/>
      <c r="E18" s="199"/>
      <c r="F18" s="195"/>
      <c r="G18" s="195">
        <v>2</v>
      </c>
      <c r="H18" s="196" t="s">
        <v>314</v>
      </c>
      <c r="I18" s="197">
        <f>SUM(I19:I23)</f>
        <v>1019800</v>
      </c>
      <c r="J18" s="197">
        <f>SUM(J19:J23)</f>
        <v>0</v>
      </c>
      <c r="K18" s="198">
        <f t="shared" ref="K18:Y18" si="5">SUM(K19:K23)</f>
        <v>820941</v>
      </c>
      <c r="L18" s="198">
        <f>SUM(L19:L23)</f>
        <v>74657</v>
      </c>
      <c r="M18" s="198">
        <f t="shared" si="5"/>
        <v>333764</v>
      </c>
      <c r="N18" s="198">
        <f>SUM(N19:N23)</f>
        <v>0</v>
      </c>
      <c r="O18" s="198">
        <f t="shared" si="5"/>
        <v>563218</v>
      </c>
      <c r="P18" s="198">
        <f t="shared" si="5"/>
        <v>124202</v>
      </c>
      <c r="Q18" s="198">
        <f t="shared" si="5"/>
        <v>0</v>
      </c>
      <c r="R18" s="198">
        <f t="shared" si="5"/>
        <v>0</v>
      </c>
      <c r="S18" s="198">
        <f t="shared" si="5"/>
        <v>0</v>
      </c>
      <c r="T18" s="198">
        <f t="shared" si="5"/>
        <v>0</v>
      </c>
      <c r="U18" s="198">
        <f t="shared" si="5"/>
        <v>0</v>
      </c>
      <c r="V18" s="198">
        <f t="shared" si="5"/>
        <v>0</v>
      </c>
      <c r="W18" s="198">
        <f t="shared" si="5"/>
        <v>0</v>
      </c>
      <c r="X18" s="198">
        <f t="shared" si="5"/>
        <v>0</v>
      </c>
      <c r="Y18" s="198">
        <f t="shared" si="5"/>
        <v>0</v>
      </c>
      <c r="Z18" s="265"/>
      <c r="AA18" s="265"/>
      <c r="AB18" s="195"/>
      <c r="AC18" s="226" t="s">
        <v>61</v>
      </c>
    </row>
    <row r="19" spans="1:29" ht="51" customHeight="1">
      <c r="A19" s="131">
        <v>3273203000</v>
      </c>
      <c r="B19" s="124">
        <v>60</v>
      </c>
      <c r="C19" s="125" t="s">
        <v>31</v>
      </c>
      <c r="D19" s="200" t="s">
        <v>59</v>
      </c>
      <c r="E19" s="126"/>
      <c r="F19" s="201"/>
      <c r="G19" s="201">
        <v>2</v>
      </c>
      <c r="H19" s="202" t="s">
        <v>309</v>
      </c>
      <c r="I19" s="203">
        <v>325000</v>
      </c>
      <c r="J19" s="203" t="s">
        <v>220</v>
      </c>
      <c r="K19" s="204">
        <v>325000</v>
      </c>
      <c r="L19" s="204">
        <v>0</v>
      </c>
      <c r="M19" s="204">
        <v>61342</v>
      </c>
      <c r="N19" s="204">
        <v>0</v>
      </c>
      <c r="O19" s="204">
        <v>130000</v>
      </c>
      <c r="P19" s="205">
        <v>0</v>
      </c>
      <c r="Q19" s="205">
        <v>0</v>
      </c>
      <c r="R19" s="206">
        <v>0</v>
      </c>
      <c r="S19" s="206">
        <v>0</v>
      </c>
      <c r="T19" s="206">
        <v>0</v>
      </c>
      <c r="U19" s="204">
        <v>0</v>
      </c>
      <c r="V19" s="204">
        <v>0</v>
      </c>
      <c r="W19" s="204">
        <v>0</v>
      </c>
      <c r="X19" s="204">
        <v>0</v>
      </c>
      <c r="Y19" s="207">
        <v>0</v>
      </c>
      <c r="Z19" s="264" t="s">
        <v>257</v>
      </c>
      <c r="AA19" s="264" t="s">
        <v>18</v>
      </c>
      <c r="AB19" s="208" t="s">
        <v>22</v>
      </c>
      <c r="AC19" s="216" t="s">
        <v>61</v>
      </c>
    </row>
    <row r="20" spans="1:29" ht="25.5" customHeight="1">
      <c r="A20" s="131">
        <v>3273204902</v>
      </c>
      <c r="B20" s="124">
        <v>60</v>
      </c>
      <c r="C20" s="125" t="s">
        <v>31</v>
      </c>
      <c r="D20" s="200" t="s">
        <v>59</v>
      </c>
      <c r="E20" s="126"/>
      <c r="F20" s="201"/>
      <c r="G20" s="201">
        <v>2</v>
      </c>
      <c r="H20" s="202" t="s">
        <v>388</v>
      </c>
      <c r="I20" s="203">
        <v>70000</v>
      </c>
      <c r="J20" s="203" t="s">
        <v>220</v>
      </c>
      <c r="K20" s="204">
        <v>70000</v>
      </c>
      <c r="L20" s="204">
        <v>0</v>
      </c>
      <c r="M20" s="204">
        <v>37000</v>
      </c>
      <c r="N20" s="204">
        <v>0</v>
      </c>
      <c r="O20" s="204">
        <v>60000</v>
      </c>
      <c r="P20" s="205">
        <v>0</v>
      </c>
      <c r="Q20" s="205">
        <v>0</v>
      </c>
      <c r="R20" s="206">
        <v>0</v>
      </c>
      <c r="S20" s="206">
        <v>0</v>
      </c>
      <c r="T20" s="206">
        <v>0</v>
      </c>
      <c r="U20" s="204">
        <v>0</v>
      </c>
      <c r="V20" s="204">
        <v>0</v>
      </c>
      <c r="W20" s="204">
        <v>0</v>
      </c>
      <c r="X20" s="204">
        <v>0</v>
      </c>
      <c r="Y20" s="207">
        <v>0</v>
      </c>
      <c r="Z20" s="264" t="s">
        <v>257</v>
      </c>
      <c r="AA20" s="264" t="s">
        <v>18</v>
      </c>
      <c r="AB20" s="208" t="s">
        <v>22</v>
      </c>
      <c r="AC20" s="216" t="s">
        <v>61</v>
      </c>
    </row>
    <row r="21" spans="1:29" ht="51" customHeight="1">
      <c r="A21" s="131">
        <v>3273214993</v>
      </c>
      <c r="B21" s="124">
        <v>60</v>
      </c>
      <c r="C21" s="125" t="s">
        <v>31</v>
      </c>
      <c r="D21" s="200" t="s">
        <v>59</v>
      </c>
      <c r="E21" s="126"/>
      <c r="F21" s="201"/>
      <c r="G21" s="201">
        <v>2</v>
      </c>
      <c r="H21" s="202" t="s">
        <v>389</v>
      </c>
      <c r="I21" s="203">
        <v>354602</v>
      </c>
      <c r="J21" s="203" t="s">
        <v>220</v>
      </c>
      <c r="K21" s="204">
        <f>520000-165398</f>
        <v>354602</v>
      </c>
      <c r="L21" s="204">
        <v>0</v>
      </c>
      <c r="M21" s="204">
        <f>225000-5000-23547</f>
        <v>196453</v>
      </c>
      <c r="N21" s="204">
        <v>0</v>
      </c>
      <c r="O21" s="204">
        <v>226932</v>
      </c>
      <c r="P21" s="205">
        <v>0</v>
      </c>
      <c r="Q21" s="205">
        <v>0</v>
      </c>
      <c r="R21" s="206">
        <v>0</v>
      </c>
      <c r="S21" s="206">
        <v>0</v>
      </c>
      <c r="T21" s="206">
        <v>0</v>
      </c>
      <c r="U21" s="204">
        <v>0</v>
      </c>
      <c r="V21" s="204">
        <v>0</v>
      </c>
      <c r="W21" s="204">
        <v>0</v>
      </c>
      <c r="X21" s="204">
        <v>0</v>
      </c>
      <c r="Y21" s="207">
        <v>0</v>
      </c>
      <c r="Z21" s="264" t="s">
        <v>257</v>
      </c>
      <c r="AA21" s="264" t="s">
        <v>18</v>
      </c>
      <c r="AB21" s="208" t="s">
        <v>22</v>
      </c>
      <c r="AC21" s="216" t="s">
        <v>61</v>
      </c>
    </row>
    <row r="22" spans="1:29" ht="63.75" customHeight="1">
      <c r="A22" s="131">
        <v>5003540005</v>
      </c>
      <c r="B22" s="124">
        <v>60</v>
      </c>
      <c r="C22" s="125" t="s">
        <v>31</v>
      </c>
      <c r="D22" s="200" t="s">
        <v>346</v>
      </c>
      <c r="E22" s="126"/>
      <c r="F22" s="201"/>
      <c r="G22" s="201">
        <v>2</v>
      </c>
      <c r="H22" s="202" t="s">
        <v>272</v>
      </c>
      <c r="I22" s="203">
        <v>81686</v>
      </c>
      <c r="J22" s="203" t="s">
        <v>220</v>
      </c>
      <c r="K22" s="204">
        <v>9969</v>
      </c>
      <c r="L22" s="204">
        <v>21515</v>
      </c>
      <c r="M22" s="204">
        <v>6969</v>
      </c>
      <c r="N22" s="204">
        <v>0</v>
      </c>
      <c r="O22" s="204">
        <v>26000</v>
      </c>
      <c r="P22" s="205">
        <v>50202</v>
      </c>
      <c r="Q22" s="205">
        <v>0</v>
      </c>
      <c r="R22" s="206">
        <v>0</v>
      </c>
      <c r="S22" s="206">
        <v>0</v>
      </c>
      <c r="T22" s="206">
        <v>0</v>
      </c>
      <c r="U22" s="204">
        <v>0</v>
      </c>
      <c r="V22" s="204">
        <v>0</v>
      </c>
      <c r="W22" s="204">
        <v>0</v>
      </c>
      <c r="X22" s="204">
        <v>0</v>
      </c>
      <c r="Y22" s="207">
        <v>0</v>
      </c>
      <c r="Z22" s="264" t="s">
        <v>257</v>
      </c>
      <c r="AA22" s="264" t="s">
        <v>18</v>
      </c>
      <c r="AB22" s="208" t="s">
        <v>22</v>
      </c>
      <c r="AC22" s="216" t="s">
        <v>61</v>
      </c>
    </row>
    <row r="23" spans="1:29" ht="63.75" customHeight="1">
      <c r="A23" s="131">
        <v>5003540006</v>
      </c>
      <c r="B23" s="124">
        <v>60</v>
      </c>
      <c r="C23" s="125" t="s">
        <v>31</v>
      </c>
      <c r="D23" s="200" t="s">
        <v>350</v>
      </c>
      <c r="E23" s="126"/>
      <c r="F23" s="201"/>
      <c r="G23" s="201">
        <v>2</v>
      </c>
      <c r="H23" s="202" t="s">
        <v>273</v>
      </c>
      <c r="I23" s="203">
        <v>188512</v>
      </c>
      <c r="J23" s="203" t="s">
        <v>220</v>
      </c>
      <c r="K23" s="204">
        <v>61370</v>
      </c>
      <c r="L23" s="204">
        <v>53142</v>
      </c>
      <c r="M23" s="204">
        <v>32000</v>
      </c>
      <c r="N23" s="204">
        <v>0</v>
      </c>
      <c r="O23" s="204">
        <v>120286</v>
      </c>
      <c r="P23" s="205">
        <v>74000</v>
      </c>
      <c r="Q23" s="205">
        <v>0</v>
      </c>
      <c r="R23" s="206">
        <v>0</v>
      </c>
      <c r="S23" s="206">
        <v>0</v>
      </c>
      <c r="T23" s="206">
        <v>0</v>
      </c>
      <c r="U23" s="204">
        <v>0</v>
      </c>
      <c r="V23" s="204">
        <v>0</v>
      </c>
      <c r="W23" s="204">
        <v>0</v>
      </c>
      <c r="X23" s="204">
        <v>0</v>
      </c>
      <c r="Y23" s="207">
        <v>0</v>
      </c>
      <c r="Z23" s="264" t="s">
        <v>257</v>
      </c>
      <c r="AA23" s="264" t="s">
        <v>18</v>
      </c>
      <c r="AB23" s="208" t="s">
        <v>22</v>
      </c>
      <c r="AC23" s="216" t="s">
        <v>61</v>
      </c>
    </row>
    <row r="24" spans="1:29" ht="12.75" customHeight="1">
      <c r="A24" s="225"/>
      <c r="B24" s="195"/>
      <c r="C24" s="195"/>
      <c r="D24" s="195"/>
      <c r="E24" s="199"/>
      <c r="F24" s="195"/>
      <c r="G24" s="195">
        <v>3</v>
      </c>
      <c r="H24" s="196" t="s">
        <v>228</v>
      </c>
      <c r="I24" s="197">
        <f>SUM(I25:I40)</f>
        <v>17846888</v>
      </c>
      <c r="J24" s="197">
        <f>SUM(J25:J40)</f>
        <v>15462611</v>
      </c>
      <c r="K24" s="198">
        <f t="shared" ref="K24:Y24" si="6">SUM(K25:K40)</f>
        <v>729076</v>
      </c>
      <c r="L24" s="198">
        <f>SUM(L25:L40)</f>
        <v>316664</v>
      </c>
      <c r="M24" s="198">
        <f t="shared" si="6"/>
        <v>0</v>
      </c>
      <c r="N24" s="198">
        <f>SUM(N25:N40)</f>
        <v>12000</v>
      </c>
      <c r="O24" s="198">
        <f t="shared" si="6"/>
        <v>0</v>
      </c>
      <c r="P24" s="198">
        <f t="shared" si="6"/>
        <v>1298537</v>
      </c>
      <c r="Q24" s="198">
        <f t="shared" si="6"/>
        <v>28000</v>
      </c>
      <c r="R24" s="198">
        <f t="shared" si="6"/>
        <v>0</v>
      </c>
      <c r="S24" s="198">
        <f t="shared" si="6"/>
        <v>0</v>
      </c>
      <c r="T24" s="198">
        <f t="shared" si="6"/>
        <v>0</v>
      </c>
      <c r="U24" s="198">
        <f t="shared" si="6"/>
        <v>0</v>
      </c>
      <c r="V24" s="198">
        <f t="shared" si="6"/>
        <v>0</v>
      </c>
      <c r="W24" s="198">
        <f t="shared" si="6"/>
        <v>0</v>
      </c>
      <c r="X24" s="198">
        <f t="shared" si="6"/>
        <v>0</v>
      </c>
      <c r="Y24" s="198">
        <f t="shared" si="6"/>
        <v>0</v>
      </c>
      <c r="Z24" s="265"/>
      <c r="AA24" s="265"/>
      <c r="AB24" s="195"/>
      <c r="AC24" s="226" t="s">
        <v>61</v>
      </c>
    </row>
    <row r="25" spans="1:29" ht="25.5" customHeight="1">
      <c r="A25" s="131">
        <v>5813710001</v>
      </c>
      <c r="B25" s="124">
        <v>60</v>
      </c>
      <c r="C25" s="125" t="s">
        <v>31</v>
      </c>
      <c r="D25" s="200" t="s">
        <v>10</v>
      </c>
      <c r="E25" s="126"/>
      <c r="F25" s="201" t="s">
        <v>147</v>
      </c>
      <c r="G25" s="201">
        <v>3</v>
      </c>
      <c r="H25" s="202" t="s">
        <v>390</v>
      </c>
      <c r="I25" s="203">
        <v>6136215</v>
      </c>
      <c r="J25" s="203">
        <v>5738215</v>
      </c>
      <c r="K25" s="204">
        <v>80000</v>
      </c>
      <c r="L25" s="204">
        <v>44888</v>
      </c>
      <c r="M25" s="204">
        <v>0</v>
      </c>
      <c r="N25" s="204">
        <v>0</v>
      </c>
      <c r="O25" s="204">
        <v>0</v>
      </c>
      <c r="P25" s="205">
        <v>273112</v>
      </c>
      <c r="Q25" s="205">
        <v>0</v>
      </c>
      <c r="R25" s="206">
        <v>0</v>
      </c>
      <c r="S25" s="206">
        <v>0</v>
      </c>
      <c r="T25" s="206">
        <v>0</v>
      </c>
      <c r="U25" s="204">
        <v>0</v>
      </c>
      <c r="V25" s="204">
        <v>0</v>
      </c>
      <c r="W25" s="204">
        <v>0</v>
      </c>
      <c r="X25" s="204">
        <v>0</v>
      </c>
      <c r="Y25" s="207">
        <v>0</v>
      </c>
      <c r="Z25" s="264" t="s">
        <v>248</v>
      </c>
      <c r="AA25" s="264" t="s">
        <v>20</v>
      </c>
      <c r="AB25" s="208" t="s">
        <v>23</v>
      </c>
      <c r="AC25" s="216" t="s">
        <v>61</v>
      </c>
    </row>
    <row r="26" spans="1:29" ht="25.5" customHeight="1">
      <c r="A26" s="131">
        <v>5213510002</v>
      </c>
      <c r="B26" s="124">
        <v>60</v>
      </c>
      <c r="C26" s="125" t="s">
        <v>31</v>
      </c>
      <c r="D26" s="200" t="s">
        <v>10</v>
      </c>
      <c r="E26" s="126"/>
      <c r="F26" s="201" t="s">
        <v>147</v>
      </c>
      <c r="G26" s="201">
        <v>3</v>
      </c>
      <c r="H26" s="202" t="s">
        <v>391</v>
      </c>
      <c r="I26" s="203">
        <v>230421</v>
      </c>
      <c r="J26" s="203">
        <v>189721</v>
      </c>
      <c r="K26" s="204">
        <v>5500</v>
      </c>
      <c r="L26" s="204">
        <v>6787</v>
      </c>
      <c r="M26" s="204">
        <v>0</v>
      </c>
      <c r="N26" s="204">
        <v>0</v>
      </c>
      <c r="O26" s="204">
        <v>0</v>
      </c>
      <c r="P26" s="205">
        <v>28413</v>
      </c>
      <c r="Q26" s="205">
        <v>0</v>
      </c>
      <c r="R26" s="206">
        <v>0</v>
      </c>
      <c r="S26" s="206">
        <v>0</v>
      </c>
      <c r="T26" s="206">
        <v>0</v>
      </c>
      <c r="U26" s="204">
        <v>0</v>
      </c>
      <c r="V26" s="204">
        <v>0</v>
      </c>
      <c r="W26" s="204">
        <v>0</v>
      </c>
      <c r="X26" s="204">
        <v>0</v>
      </c>
      <c r="Y26" s="207">
        <v>0</v>
      </c>
      <c r="Z26" s="264" t="s">
        <v>28</v>
      </c>
      <c r="AA26" s="264" t="s">
        <v>255</v>
      </c>
      <c r="AB26" s="208" t="s">
        <v>19</v>
      </c>
      <c r="AC26" s="216" t="s">
        <v>61</v>
      </c>
    </row>
    <row r="27" spans="1:29" ht="25.5" customHeight="1">
      <c r="A27" s="131">
        <v>5813710003</v>
      </c>
      <c r="B27" s="124">
        <v>60</v>
      </c>
      <c r="C27" s="125" t="s">
        <v>31</v>
      </c>
      <c r="D27" s="200" t="s">
        <v>10</v>
      </c>
      <c r="E27" s="126"/>
      <c r="F27" s="201" t="s">
        <v>147</v>
      </c>
      <c r="G27" s="201">
        <v>3</v>
      </c>
      <c r="H27" s="202" t="s">
        <v>392</v>
      </c>
      <c r="I27" s="203">
        <v>2999900</v>
      </c>
      <c r="J27" s="203">
        <v>2850669</v>
      </c>
      <c r="K27" s="204">
        <v>27050</v>
      </c>
      <c r="L27" s="204">
        <v>0</v>
      </c>
      <c r="M27" s="204">
        <v>0</v>
      </c>
      <c r="N27" s="204">
        <v>0</v>
      </c>
      <c r="O27" s="204">
        <v>0</v>
      </c>
      <c r="P27" s="205">
        <v>122181</v>
      </c>
      <c r="Q27" s="205">
        <v>0</v>
      </c>
      <c r="R27" s="206">
        <v>0</v>
      </c>
      <c r="S27" s="206">
        <v>0</v>
      </c>
      <c r="T27" s="206">
        <v>0</v>
      </c>
      <c r="U27" s="204">
        <v>0</v>
      </c>
      <c r="V27" s="204">
        <v>0</v>
      </c>
      <c r="W27" s="204">
        <v>0</v>
      </c>
      <c r="X27" s="204">
        <v>0</v>
      </c>
      <c r="Y27" s="207">
        <v>0</v>
      </c>
      <c r="Z27" s="264" t="s">
        <v>244</v>
      </c>
      <c r="AA27" s="264" t="s">
        <v>245</v>
      </c>
      <c r="AB27" s="208" t="s">
        <v>23</v>
      </c>
      <c r="AC27" s="216" t="s">
        <v>61</v>
      </c>
    </row>
    <row r="28" spans="1:29" ht="25.5" customHeight="1">
      <c r="A28" s="131">
        <v>5813520007</v>
      </c>
      <c r="B28" s="124">
        <v>60</v>
      </c>
      <c r="C28" s="125" t="s">
        <v>31</v>
      </c>
      <c r="D28" s="200" t="s">
        <v>13</v>
      </c>
      <c r="E28" s="126"/>
      <c r="F28" s="201" t="s">
        <v>147</v>
      </c>
      <c r="G28" s="201">
        <v>3</v>
      </c>
      <c r="H28" s="202" t="s">
        <v>401</v>
      </c>
      <c r="I28" s="203">
        <v>297215</v>
      </c>
      <c r="J28" s="203">
        <v>211665</v>
      </c>
      <c r="K28" s="204">
        <v>22337</v>
      </c>
      <c r="L28" s="204">
        <v>10563</v>
      </c>
      <c r="M28" s="204">
        <v>0</v>
      </c>
      <c r="N28" s="204">
        <v>0</v>
      </c>
      <c r="O28" s="204">
        <v>0</v>
      </c>
      <c r="P28" s="205">
        <v>52650</v>
      </c>
      <c r="Q28" s="205">
        <v>0</v>
      </c>
      <c r="R28" s="206">
        <v>0</v>
      </c>
      <c r="S28" s="206">
        <v>0</v>
      </c>
      <c r="T28" s="206">
        <v>0</v>
      </c>
      <c r="U28" s="204">
        <v>0</v>
      </c>
      <c r="V28" s="204">
        <v>0</v>
      </c>
      <c r="W28" s="204">
        <v>0</v>
      </c>
      <c r="X28" s="204">
        <v>0</v>
      </c>
      <c r="Y28" s="207">
        <v>0</v>
      </c>
      <c r="Z28" s="264" t="s">
        <v>44</v>
      </c>
      <c r="AA28" s="264" t="s">
        <v>245</v>
      </c>
      <c r="AB28" s="208" t="s">
        <v>23</v>
      </c>
      <c r="AC28" s="216" t="s">
        <v>61</v>
      </c>
    </row>
    <row r="29" spans="1:29" ht="25.5" customHeight="1">
      <c r="A29" s="131">
        <v>5003720001</v>
      </c>
      <c r="B29" s="124">
        <v>60</v>
      </c>
      <c r="C29" s="125" t="s">
        <v>31</v>
      </c>
      <c r="D29" s="200" t="s">
        <v>172</v>
      </c>
      <c r="E29" s="126"/>
      <c r="F29" s="201" t="s">
        <v>147</v>
      </c>
      <c r="G29" s="201">
        <v>3</v>
      </c>
      <c r="H29" s="202" t="s">
        <v>393</v>
      </c>
      <c r="I29" s="203">
        <v>680263</v>
      </c>
      <c r="J29" s="203">
        <v>393859</v>
      </c>
      <c r="K29" s="204">
        <v>286404</v>
      </c>
      <c r="L29" s="204">
        <v>0</v>
      </c>
      <c r="M29" s="204">
        <v>0</v>
      </c>
      <c r="N29" s="204">
        <v>0</v>
      </c>
      <c r="O29" s="204">
        <v>0</v>
      </c>
      <c r="P29" s="205">
        <v>0</v>
      </c>
      <c r="Q29" s="205">
        <v>0</v>
      </c>
      <c r="R29" s="206">
        <v>0</v>
      </c>
      <c r="S29" s="206">
        <v>0</v>
      </c>
      <c r="T29" s="206">
        <v>0</v>
      </c>
      <c r="U29" s="204">
        <v>0</v>
      </c>
      <c r="V29" s="204">
        <v>0</v>
      </c>
      <c r="W29" s="204">
        <v>0</v>
      </c>
      <c r="X29" s="204">
        <v>0</v>
      </c>
      <c r="Y29" s="207">
        <v>0</v>
      </c>
      <c r="Z29" s="264" t="s">
        <v>27</v>
      </c>
      <c r="AA29" s="264" t="s">
        <v>36</v>
      </c>
      <c r="AB29" s="208" t="s">
        <v>22</v>
      </c>
      <c r="AC29" s="216" t="s">
        <v>61</v>
      </c>
    </row>
    <row r="30" spans="1:29" ht="25.5" customHeight="1">
      <c r="A30" s="131">
        <v>5723520020</v>
      </c>
      <c r="B30" s="124">
        <v>60</v>
      </c>
      <c r="C30" s="125" t="s">
        <v>31</v>
      </c>
      <c r="D30" s="200" t="s">
        <v>172</v>
      </c>
      <c r="E30" s="126"/>
      <c r="F30" s="201" t="s">
        <v>147</v>
      </c>
      <c r="G30" s="201">
        <v>3</v>
      </c>
      <c r="H30" s="202" t="s">
        <v>394</v>
      </c>
      <c r="I30" s="203">
        <v>39172</v>
      </c>
      <c r="J30" s="203">
        <v>26861</v>
      </c>
      <c r="K30" s="204">
        <v>12311</v>
      </c>
      <c r="L30" s="204">
        <v>0</v>
      </c>
      <c r="M30" s="204">
        <v>0</v>
      </c>
      <c r="N30" s="204">
        <v>0</v>
      </c>
      <c r="O30" s="204">
        <v>0</v>
      </c>
      <c r="P30" s="205">
        <v>0</v>
      </c>
      <c r="Q30" s="205">
        <v>0</v>
      </c>
      <c r="R30" s="206">
        <v>0</v>
      </c>
      <c r="S30" s="206">
        <v>0</v>
      </c>
      <c r="T30" s="206">
        <v>0</v>
      </c>
      <c r="U30" s="204">
        <v>0</v>
      </c>
      <c r="V30" s="204">
        <v>0</v>
      </c>
      <c r="W30" s="204">
        <v>0</v>
      </c>
      <c r="X30" s="204">
        <v>0</v>
      </c>
      <c r="Y30" s="207">
        <v>0</v>
      </c>
      <c r="Z30" s="264" t="s">
        <v>55</v>
      </c>
      <c r="AA30" s="264" t="s">
        <v>52</v>
      </c>
      <c r="AB30" s="208" t="s">
        <v>49</v>
      </c>
      <c r="AC30" s="216" t="s">
        <v>61</v>
      </c>
    </row>
    <row r="31" spans="1:29" ht="25.5" customHeight="1">
      <c r="A31" s="131">
        <v>5313510002</v>
      </c>
      <c r="B31" s="124">
        <v>60</v>
      </c>
      <c r="C31" s="125" t="s">
        <v>31</v>
      </c>
      <c r="D31" s="200" t="s">
        <v>10</v>
      </c>
      <c r="E31" s="126"/>
      <c r="F31" s="201" t="s">
        <v>147</v>
      </c>
      <c r="G31" s="201">
        <v>3</v>
      </c>
      <c r="H31" s="202" t="s">
        <v>16</v>
      </c>
      <c r="I31" s="203">
        <v>1012923</v>
      </c>
      <c r="J31" s="203">
        <v>857162</v>
      </c>
      <c r="K31" s="204">
        <v>80706</v>
      </c>
      <c r="L31" s="204">
        <v>21616</v>
      </c>
      <c r="M31" s="204">
        <v>0</v>
      </c>
      <c r="N31" s="204">
        <v>0</v>
      </c>
      <c r="O31" s="204">
        <v>0</v>
      </c>
      <c r="P31" s="205">
        <v>53439</v>
      </c>
      <c r="Q31" s="205">
        <v>0</v>
      </c>
      <c r="R31" s="206">
        <v>0</v>
      </c>
      <c r="S31" s="206">
        <v>0</v>
      </c>
      <c r="T31" s="206">
        <v>0</v>
      </c>
      <c r="U31" s="204">
        <v>0</v>
      </c>
      <c r="V31" s="204">
        <v>0</v>
      </c>
      <c r="W31" s="204">
        <v>0</v>
      </c>
      <c r="X31" s="204">
        <v>0</v>
      </c>
      <c r="Y31" s="207">
        <v>0</v>
      </c>
      <c r="Z31" s="264" t="s">
        <v>276</v>
      </c>
      <c r="AA31" s="264" t="s">
        <v>257</v>
      </c>
      <c r="AB31" s="208" t="s">
        <v>26</v>
      </c>
      <c r="AC31" s="216" t="s">
        <v>61</v>
      </c>
    </row>
    <row r="32" spans="1:29" ht="25.5" customHeight="1">
      <c r="A32" s="131">
        <v>5323710004</v>
      </c>
      <c r="B32" s="124">
        <v>60</v>
      </c>
      <c r="C32" s="125" t="s">
        <v>31</v>
      </c>
      <c r="D32" s="200" t="s">
        <v>10</v>
      </c>
      <c r="E32" s="126"/>
      <c r="F32" s="201" t="s">
        <v>147</v>
      </c>
      <c r="G32" s="201">
        <v>3</v>
      </c>
      <c r="H32" s="202" t="s">
        <v>395</v>
      </c>
      <c r="I32" s="203">
        <v>1309609</v>
      </c>
      <c r="J32" s="203">
        <v>1184026</v>
      </c>
      <c r="K32" s="204">
        <v>50583</v>
      </c>
      <c r="L32" s="204">
        <v>20670</v>
      </c>
      <c r="M32" s="204">
        <v>0</v>
      </c>
      <c r="N32" s="204">
        <v>0</v>
      </c>
      <c r="O32" s="204">
        <v>0</v>
      </c>
      <c r="P32" s="205">
        <v>54330</v>
      </c>
      <c r="Q32" s="205">
        <v>0</v>
      </c>
      <c r="R32" s="206">
        <v>0</v>
      </c>
      <c r="S32" s="206">
        <v>0</v>
      </c>
      <c r="T32" s="206">
        <v>0</v>
      </c>
      <c r="U32" s="204">
        <v>0</v>
      </c>
      <c r="V32" s="204">
        <v>0</v>
      </c>
      <c r="W32" s="204">
        <v>0</v>
      </c>
      <c r="X32" s="204">
        <v>0</v>
      </c>
      <c r="Y32" s="207">
        <v>0</v>
      </c>
      <c r="Z32" s="264" t="s">
        <v>56</v>
      </c>
      <c r="AA32" s="264" t="s">
        <v>33</v>
      </c>
      <c r="AB32" s="208" t="s">
        <v>48</v>
      </c>
      <c r="AC32" s="216" t="s">
        <v>61</v>
      </c>
    </row>
    <row r="33" spans="1:29" ht="25.5" customHeight="1">
      <c r="A33" s="131">
        <v>5713710001</v>
      </c>
      <c r="B33" s="124">
        <v>60</v>
      </c>
      <c r="C33" s="125" t="s">
        <v>31</v>
      </c>
      <c r="D33" s="200" t="s">
        <v>10</v>
      </c>
      <c r="E33" s="126"/>
      <c r="F33" s="201" t="s">
        <v>147</v>
      </c>
      <c r="G33" s="201">
        <v>3</v>
      </c>
      <c r="H33" s="202" t="s">
        <v>396</v>
      </c>
      <c r="I33" s="203">
        <v>3967461</v>
      </c>
      <c r="J33" s="203">
        <v>3257375</v>
      </c>
      <c r="K33" s="204">
        <v>107137</v>
      </c>
      <c r="L33" s="204">
        <v>118239</v>
      </c>
      <c r="M33" s="204">
        <v>0</v>
      </c>
      <c r="N33" s="204">
        <v>0</v>
      </c>
      <c r="O33" s="204">
        <v>0</v>
      </c>
      <c r="P33" s="205">
        <v>484710</v>
      </c>
      <c r="Q33" s="205">
        <v>0</v>
      </c>
      <c r="R33" s="206">
        <v>0</v>
      </c>
      <c r="S33" s="206">
        <v>0</v>
      </c>
      <c r="T33" s="206">
        <v>0</v>
      </c>
      <c r="U33" s="204">
        <v>0</v>
      </c>
      <c r="V33" s="204">
        <v>0</v>
      </c>
      <c r="W33" s="204">
        <v>0</v>
      </c>
      <c r="X33" s="204">
        <v>0</v>
      </c>
      <c r="Y33" s="207">
        <v>0</v>
      </c>
      <c r="Z33" s="264" t="s">
        <v>277</v>
      </c>
      <c r="AA33" s="264" t="s">
        <v>257</v>
      </c>
      <c r="AB33" s="208" t="s">
        <v>47</v>
      </c>
      <c r="AC33" s="216" t="s">
        <v>61</v>
      </c>
    </row>
    <row r="34" spans="1:29" ht="25.5" customHeight="1">
      <c r="A34" s="131">
        <v>5813730001</v>
      </c>
      <c r="B34" s="124">
        <v>60</v>
      </c>
      <c r="C34" s="125" t="s">
        <v>31</v>
      </c>
      <c r="D34" s="200" t="s">
        <v>13</v>
      </c>
      <c r="E34" s="126"/>
      <c r="F34" s="201" t="s">
        <v>147</v>
      </c>
      <c r="G34" s="201">
        <v>3</v>
      </c>
      <c r="H34" s="202" t="s">
        <v>397</v>
      </c>
      <c r="I34" s="203">
        <v>429477</v>
      </c>
      <c r="J34" s="203">
        <v>375334</v>
      </c>
      <c r="K34" s="204">
        <v>21644</v>
      </c>
      <c r="L34" s="204">
        <v>10991</v>
      </c>
      <c r="M34" s="204">
        <v>0</v>
      </c>
      <c r="N34" s="204">
        <v>0</v>
      </c>
      <c r="O34" s="204">
        <v>0</v>
      </c>
      <c r="P34" s="205">
        <v>21508</v>
      </c>
      <c r="Q34" s="205">
        <v>0</v>
      </c>
      <c r="R34" s="206">
        <v>0</v>
      </c>
      <c r="S34" s="206">
        <v>0</v>
      </c>
      <c r="T34" s="206">
        <v>0</v>
      </c>
      <c r="U34" s="204">
        <v>0</v>
      </c>
      <c r="V34" s="204">
        <v>0</v>
      </c>
      <c r="W34" s="204">
        <v>0</v>
      </c>
      <c r="X34" s="204">
        <v>0</v>
      </c>
      <c r="Y34" s="207">
        <v>0</v>
      </c>
      <c r="Z34" s="264" t="s">
        <v>64</v>
      </c>
      <c r="AA34" s="264" t="s">
        <v>257</v>
      </c>
      <c r="AB34" s="208" t="s">
        <v>23</v>
      </c>
      <c r="AC34" s="216" t="s">
        <v>61</v>
      </c>
    </row>
    <row r="35" spans="1:29" ht="25.5" customHeight="1">
      <c r="A35" s="131">
        <v>5723520018</v>
      </c>
      <c r="B35" s="124">
        <v>60</v>
      </c>
      <c r="C35" s="125" t="s">
        <v>31</v>
      </c>
      <c r="D35" s="200" t="s">
        <v>10</v>
      </c>
      <c r="E35" s="126"/>
      <c r="F35" s="201" t="s">
        <v>147</v>
      </c>
      <c r="G35" s="201">
        <v>3</v>
      </c>
      <c r="H35" s="202" t="s">
        <v>398</v>
      </c>
      <c r="I35" s="203">
        <v>84233</v>
      </c>
      <c r="J35" s="203">
        <v>60617</v>
      </c>
      <c r="K35" s="204">
        <v>6203</v>
      </c>
      <c r="L35" s="204">
        <v>2941</v>
      </c>
      <c r="M35" s="204">
        <v>0</v>
      </c>
      <c r="N35" s="204">
        <v>0</v>
      </c>
      <c r="O35" s="204">
        <v>0</v>
      </c>
      <c r="P35" s="205">
        <v>14472</v>
      </c>
      <c r="Q35" s="205">
        <v>0</v>
      </c>
      <c r="R35" s="206">
        <v>0</v>
      </c>
      <c r="S35" s="206">
        <v>0</v>
      </c>
      <c r="T35" s="206">
        <v>0</v>
      </c>
      <c r="U35" s="204">
        <v>0</v>
      </c>
      <c r="V35" s="204">
        <v>0</v>
      </c>
      <c r="W35" s="204">
        <v>0</v>
      </c>
      <c r="X35" s="204">
        <v>0</v>
      </c>
      <c r="Y35" s="207">
        <v>0</v>
      </c>
      <c r="Z35" s="264" t="s">
        <v>34</v>
      </c>
      <c r="AA35" s="264" t="s">
        <v>253</v>
      </c>
      <c r="AB35" s="208" t="s">
        <v>49</v>
      </c>
      <c r="AC35" s="216" t="s">
        <v>61</v>
      </c>
    </row>
    <row r="36" spans="1:29" ht="63.75" customHeight="1">
      <c r="A36" s="131">
        <v>5003520002</v>
      </c>
      <c r="B36" s="124">
        <v>60</v>
      </c>
      <c r="C36" s="125" t="s">
        <v>31</v>
      </c>
      <c r="D36" s="200" t="s">
        <v>12</v>
      </c>
      <c r="E36" s="126"/>
      <c r="F36" s="201" t="s">
        <v>147</v>
      </c>
      <c r="G36" s="201">
        <v>3</v>
      </c>
      <c r="H36" s="202" t="s">
        <v>32</v>
      </c>
      <c r="I36" s="203">
        <v>249643</v>
      </c>
      <c r="J36" s="203">
        <v>12303</v>
      </c>
      <c r="K36" s="204">
        <v>12661</v>
      </c>
      <c r="L36" s="204">
        <v>55404</v>
      </c>
      <c r="M36" s="204">
        <v>0</v>
      </c>
      <c r="N36" s="204">
        <v>12000</v>
      </c>
      <c r="O36" s="204">
        <v>0</v>
      </c>
      <c r="P36" s="205">
        <v>129275</v>
      </c>
      <c r="Q36" s="205">
        <v>28000</v>
      </c>
      <c r="R36" s="206">
        <v>0</v>
      </c>
      <c r="S36" s="206">
        <v>0</v>
      </c>
      <c r="T36" s="206">
        <v>0</v>
      </c>
      <c r="U36" s="204">
        <v>0</v>
      </c>
      <c r="V36" s="204">
        <v>0</v>
      </c>
      <c r="W36" s="204">
        <v>0</v>
      </c>
      <c r="X36" s="204">
        <v>0</v>
      </c>
      <c r="Y36" s="207">
        <v>0</v>
      </c>
      <c r="Z36" s="264" t="s">
        <v>257</v>
      </c>
      <c r="AA36" s="264" t="s">
        <v>403</v>
      </c>
      <c r="AB36" s="208" t="s">
        <v>22</v>
      </c>
      <c r="AC36" s="216" t="s">
        <v>61</v>
      </c>
    </row>
    <row r="37" spans="1:29" ht="25.5" customHeight="1">
      <c r="A37" s="131">
        <v>5423740001</v>
      </c>
      <c r="B37" s="124">
        <v>60</v>
      </c>
      <c r="C37" s="125" t="s">
        <v>31</v>
      </c>
      <c r="D37" s="200" t="s">
        <v>13</v>
      </c>
      <c r="E37" s="126"/>
      <c r="F37" s="201" t="s">
        <v>147</v>
      </c>
      <c r="G37" s="201">
        <v>3</v>
      </c>
      <c r="H37" s="202" t="s">
        <v>399</v>
      </c>
      <c r="I37" s="203">
        <v>78346</v>
      </c>
      <c r="J37" s="203">
        <v>71620</v>
      </c>
      <c r="K37" s="204">
        <v>0</v>
      </c>
      <c r="L37" s="204">
        <v>1009</v>
      </c>
      <c r="M37" s="204">
        <v>0</v>
      </c>
      <c r="N37" s="204">
        <v>0</v>
      </c>
      <c r="O37" s="204">
        <v>0</v>
      </c>
      <c r="P37" s="205">
        <v>5717</v>
      </c>
      <c r="Q37" s="205">
        <v>0</v>
      </c>
      <c r="R37" s="206">
        <v>0</v>
      </c>
      <c r="S37" s="206">
        <v>0</v>
      </c>
      <c r="T37" s="206">
        <v>0</v>
      </c>
      <c r="U37" s="204">
        <v>0</v>
      </c>
      <c r="V37" s="204">
        <v>0</v>
      </c>
      <c r="W37" s="204">
        <v>0</v>
      </c>
      <c r="X37" s="204">
        <v>0</v>
      </c>
      <c r="Y37" s="207">
        <v>0</v>
      </c>
      <c r="Z37" s="264" t="s">
        <v>57</v>
      </c>
      <c r="AA37" s="264" t="s">
        <v>245</v>
      </c>
      <c r="AB37" s="208" t="s">
        <v>50</v>
      </c>
      <c r="AC37" s="216" t="s">
        <v>61</v>
      </c>
    </row>
    <row r="38" spans="1:29" ht="25.5" customHeight="1">
      <c r="A38" s="131">
        <v>5723520019</v>
      </c>
      <c r="B38" s="124">
        <v>60</v>
      </c>
      <c r="C38" s="125" t="s">
        <v>31</v>
      </c>
      <c r="D38" s="200" t="s">
        <v>10</v>
      </c>
      <c r="E38" s="126"/>
      <c r="F38" s="201" t="s">
        <v>147</v>
      </c>
      <c r="G38" s="201">
        <v>3</v>
      </c>
      <c r="H38" s="202" t="s">
        <v>400</v>
      </c>
      <c r="I38" s="203">
        <v>92483</v>
      </c>
      <c r="J38" s="203">
        <v>14577</v>
      </c>
      <c r="K38" s="204">
        <v>4666</v>
      </c>
      <c r="L38" s="204">
        <v>21972</v>
      </c>
      <c r="M38" s="204">
        <v>0</v>
      </c>
      <c r="N38" s="204">
        <v>0</v>
      </c>
      <c r="O38" s="204">
        <v>0</v>
      </c>
      <c r="P38" s="205">
        <v>51268</v>
      </c>
      <c r="Q38" s="205">
        <v>0</v>
      </c>
      <c r="R38" s="206">
        <v>0</v>
      </c>
      <c r="S38" s="206">
        <v>0</v>
      </c>
      <c r="T38" s="206">
        <v>0</v>
      </c>
      <c r="U38" s="204">
        <v>0</v>
      </c>
      <c r="V38" s="204">
        <v>0</v>
      </c>
      <c r="W38" s="204">
        <v>0</v>
      </c>
      <c r="X38" s="204">
        <v>0</v>
      </c>
      <c r="Y38" s="207">
        <v>0</v>
      </c>
      <c r="Z38" s="264" t="s">
        <v>55</v>
      </c>
      <c r="AA38" s="264" t="s">
        <v>33</v>
      </c>
      <c r="AB38" s="208" t="s">
        <v>49</v>
      </c>
      <c r="AC38" s="216" t="s">
        <v>61</v>
      </c>
    </row>
    <row r="39" spans="1:29" ht="25.5" customHeight="1">
      <c r="A39" s="131">
        <v>5423520007</v>
      </c>
      <c r="B39" s="124">
        <v>60</v>
      </c>
      <c r="C39" s="125" t="s">
        <v>31</v>
      </c>
      <c r="D39" s="200" t="s">
        <v>13</v>
      </c>
      <c r="E39" s="126"/>
      <c r="F39" s="201" t="s">
        <v>147</v>
      </c>
      <c r="G39" s="201">
        <v>3</v>
      </c>
      <c r="H39" s="202" t="s">
        <v>402</v>
      </c>
      <c r="I39" s="203">
        <v>104981</v>
      </c>
      <c r="J39" s="203">
        <v>96263</v>
      </c>
      <c r="K39" s="204">
        <v>5172</v>
      </c>
      <c r="L39" s="204">
        <v>749</v>
      </c>
      <c r="M39" s="204">
        <v>0</v>
      </c>
      <c r="N39" s="204">
        <v>0</v>
      </c>
      <c r="O39" s="204">
        <v>0</v>
      </c>
      <c r="P39" s="205">
        <v>2797</v>
      </c>
      <c r="Q39" s="205">
        <v>0</v>
      </c>
      <c r="R39" s="206">
        <v>0</v>
      </c>
      <c r="S39" s="206">
        <v>0</v>
      </c>
      <c r="T39" s="206">
        <v>0</v>
      </c>
      <c r="U39" s="204">
        <v>0</v>
      </c>
      <c r="V39" s="204">
        <v>0</v>
      </c>
      <c r="W39" s="204">
        <v>0</v>
      </c>
      <c r="X39" s="204">
        <v>0</v>
      </c>
      <c r="Y39" s="207">
        <v>0</v>
      </c>
      <c r="Z39" s="264" t="s">
        <v>231</v>
      </c>
      <c r="AA39" s="264" t="s">
        <v>20</v>
      </c>
      <c r="AB39" s="208" t="s">
        <v>50</v>
      </c>
      <c r="AC39" s="216" t="s">
        <v>61</v>
      </c>
    </row>
    <row r="40" spans="1:29" ht="25.5" customHeight="1">
      <c r="A40" s="131">
        <v>5613520006</v>
      </c>
      <c r="B40" s="124">
        <v>60</v>
      </c>
      <c r="C40" s="125" t="s">
        <v>31</v>
      </c>
      <c r="D40" s="200" t="s">
        <v>10</v>
      </c>
      <c r="E40" s="126"/>
      <c r="F40" s="201" t="s">
        <v>147</v>
      </c>
      <c r="G40" s="201">
        <v>3</v>
      </c>
      <c r="H40" s="202" t="s">
        <v>280</v>
      </c>
      <c r="I40" s="203">
        <v>134546</v>
      </c>
      <c r="J40" s="203">
        <v>122344</v>
      </c>
      <c r="K40" s="204">
        <v>6702</v>
      </c>
      <c r="L40" s="204">
        <v>835</v>
      </c>
      <c r="M40" s="204">
        <v>0</v>
      </c>
      <c r="N40" s="204">
        <v>0</v>
      </c>
      <c r="O40" s="204">
        <v>0</v>
      </c>
      <c r="P40" s="205">
        <v>4665</v>
      </c>
      <c r="Q40" s="205">
        <v>0</v>
      </c>
      <c r="R40" s="206">
        <v>0</v>
      </c>
      <c r="S40" s="206">
        <v>0</v>
      </c>
      <c r="T40" s="206">
        <v>0</v>
      </c>
      <c r="U40" s="204">
        <v>0</v>
      </c>
      <c r="V40" s="204">
        <v>0</v>
      </c>
      <c r="W40" s="204">
        <v>0</v>
      </c>
      <c r="X40" s="204">
        <v>0</v>
      </c>
      <c r="Y40" s="207">
        <v>0</v>
      </c>
      <c r="Z40" s="264" t="s">
        <v>243</v>
      </c>
      <c r="AA40" s="264" t="s">
        <v>20</v>
      </c>
      <c r="AB40" s="208" t="s">
        <v>194</v>
      </c>
      <c r="AC40" s="216" t="s">
        <v>61</v>
      </c>
    </row>
    <row r="41" spans="1:29" ht="12.75" customHeight="1">
      <c r="A41" s="225"/>
      <c r="B41" s="195"/>
      <c r="C41" s="195"/>
      <c r="D41" s="195"/>
      <c r="E41" s="199"/>
      <c r="F41" s="195"/>
      <c r="G41" s="195">
        <v>4</v>
      </c>
      <c r="H41" s="196" t="s">
        <v>229</v>
      </c>
      <c r="I41" s="197">
        <f>SUM(I42:I65)</f>
        <v>26737509</v>
      </c>
      <c r="J41" s="197">
        <f>SUM(J42:J65)</f>
        <v>6954069</v>
      </c>
      <c r="K41" s="198">
        <f t="shared" ref="K41:Y41" si="7">SUM(K42:K65)</f>
        <v>707414</v>
      </c>
      <c r="L41" s="198">
        <f>SUM(L42:L65)</f>
        <v>2143458</v>
      </c>
      <c r="M41" s="198">
        <f t="shared" si="7"/>
        <v>356889</v>
      </c>
      <c r="N41" s="198">
        <f>SUM(N42:N65)</f>
        <v>1801115</v>
      </c>
      <c r="O41" s="198">
        <f t="shared" si="7"/>
        <v>191179</v>
      </c>
      <c r="P41" s="198">
        <f t="shared" si="7"/>
        <v>6440017</v>
      </c>
      <c r="Q41" s="198">
        <f t="shared" si="7"/>
        <v>5852451</v>
      </c>
      <c r="R41" s="198">
        <f t="shared" si="7"/>
        <v>0</v>
      </c>
      <c r="S41" s="198">
        <f t="shared" si="7"/>
        <v>0</v>
      </c>
      <c r="T41" s="198">
        <f t="shared" si="7"/>
        <v>167489</v>
      </c>
      <c r="U41" s="198">
        <f t="shared" si="7"/>
        <v>0</v>
      </c>
      <c r="V41" s="198">
        <f t="shared" si="7"/>
        <v>0</v>
      </c>
      <c r="W41" s="198">
        <f t="shared" si="7"/>
        <v>0</v>
      </c>
      <c r="X41" s="198">
        <f t="shared" si="7"/>
        <v>73526</v>
      </c>
      <c r="Y41" s="198">
        <f t="shared" si="7"/>
        <v>0</v>
      </c>
      <c r="Z41" s="265"/>
      <c r="AA41" s="265"/>
      <c r="AB41" s="195"/>
      <c r="AC41" s="226" t="s">
        <v>61</v>
      </c>
    </row>
    <row r="42" spans="1:29" ht="25.5" customHeight="1">
      <c r="A42" s="131">
        <v>5213720001</v>
      </c>
      <c r="B42" s="124">
        <v>60</v>
      </c>
      <c r="C42" s="125" t="s">
        <v>31</v>
      </c>
      <c r="D42" s="200" t="s">
        <v>63</v>
      </c>
      <c r="E42" s="126"/>
      <c r="F42" s="201" t="s">
        <v>8</v>
      </c>
      <c r="G42" s="201">
        <v>4</v>
      </c>
      <c r="H42" s="202" t="s">
        <v>286</v>
      </c>
      <c r="I42" s="203">
        <v>23448</v>
      </c>
      <c r="J42" s="203">
        <v>17322</v>
      </c>
      <c r="K42" s="204">
        <v>5744</v>
      </c>
      <c r="L42" s="204">
        <v>0</v>
      </c>
      <c r="M42" s="204">
        <v>382</v>
      </c>
      <c r="N42" s="204">
        <v>0</v>
      </c>
      <c r="O42" s="204">
        <v>0</v>
      </c>
      <c r="P42" s="205">
        <v>0</v>
      </c>
      <c r="Q42" s="205">
        <v>0</v>
      </c>
      <c r="R42" s="206">
        <v>0</v>
      </c>
      <c r="S42" s="206">
        <v>0</v>
      </c>
      <c r="T42" s="206">
        <v>0</v>
      </c>
      <c r="U42" s="204">
        <v>0</v>
      </c>
      <c r="V42" s="204">
        <v>0</v>
      </c>
      <c r="W42" s="204">
        <v>0</v>
      </c>
      <c r="X42" s="204">
        <v>0</v>
      </c>
      <c r="Y42" s="207">
        <v>0</v>
      </c>
      <c r="Z42" s="264" t="s">
        <v>38</v>
      </c>
      <c r="AA42" s="264" t="s">
        <v>18</v>
      </c>
      <c r="AB42" s="208" t="s">
        <v>19</v>
      </c>
      <c r="AC42" s="216" t="s">
        <v>61</v>
      </c>
    </row>
    <row r="43" spans="1:29" ht="25.5" customHeight="1">
      <c r="A43" s="131">
        <v>5523720003</v>
      </c>
      <c r="B43" s="124">
        <v>60</v>
      </c>
      <c r="C43" s="125" t="s">
        <v>31</v>
      </c>
      <c r="D43" s="200" t="s">
        <v>63</v>
      </c>
      <c r="E43" s="126"/>
      <c r="F43" s="201" t="s">
        <v>8</v>
      </c>
      <c r="G43" s="201">
        <v>4</v>
      </c>
      <c r="H43" s="202" t="s">
        <v>331</v>
      </c>
      <c r="I43" s="203">
        <v>39075</v>
      </c>
      <c r="J43" s="203">
        <v>32271</v>
      </c>
      <c r="K43" s="204">
        <v>6000</v>
      </c>
      <c r="L43" s="204">
        <v>0</v>
      </c>
      <c r="M43" s="204">
        <v>804</v>
      </c>
      <c r="N43" s="204">
        <v>0</v>
      </c>
      <c r="O43" s="204">
        <v>0</v>
      </c>
      <c r="P43" s="205">
        <v>0</v>
      </c>
      <c r="Q43" s="205">
        <v>0</v>
      </c>
      <c r="R43" s="206">
        <v>0</v>
      </c>
      <c r="S43" s="206">
        <v>0</v>
      </c>
      <c r="T43" s="206">
        <v>0</v>
      </c>
      <c r="U43" s="204">
        <v>0</v>
      </c>
      <c r="V43" s="204">
        <v>0</v>
      </c>
      <c r="W43" s="204">
        <v>0</v>
      </c>
      <c r="X43" s="204">
        <v>0</v>
      </c>
      <c r="Y43" s="207">
        <v>0</v>
      </c>
      <c r="Z43" s="264" t="s">
        <v>241</v>
      </c>
      <c r="AA43" s="264" t="s">
        <v>18</v>
      </c>
      <c r="AB43" s="208" t="s">
        <v>53</v>
      </c>
      <c r="AC43" s="216" t="s">
        <v>61</v>
      </c>
    </row>
    <row r="44" spans="1:29" ht="25.5" customHeight="1">
      <c r="A44" s="131">
        <v>5533720001</v>
      </c>
      <c r="B44" s="124">
        <v>60</v>
      </c>
      <c r="C44" s="125" t="s">
        <v>31</v>
      </c>
      <c r="D44" s="200" t="s">
        <v>10</v>
      </c>
      <c r="E44" s="126"/>
      <c r="F44" s="201" t="s">
        <v>8</v>
      </c>
      <c r="G44" s="201">
        <v>4</v>
      </c>
      <c r="H44" s="202" t="s">
        <v>17</v>
      </c>
      <c r="I44" s="203">
        <v>1182744</v>
      </c>
      <c r="J44" s="203">
        <v>542277</v>
      </c>
      <c r="K44" s="204">
        <v>71803</v>
      </c>
      <c r="L44" s="204">
        <v>63822</v>
      </c>
      <c r="M44" s="204">
        <v>36500</v>
      </c>
      <c r="N44" s="204">
        <v>33352</v>
      </c>
      <c r="O44" s="204">
        <v>0</v>
      </c>
      <c r="P44" s="205">
        <v>285694</v>
      </c>
      <c r="Q44" s="205">
        <v>149296</v>
      </c>
      <c r="R44" s="206">
        <v>0</v>
      </c>
      <c r="S44" s="206">
        <v>0</v>
      </c>
      <c r="T44" s="206">
        <v>0</v>
      </c>
      <c r="U44" s="204">
        <v>0</v>
      </c>
      <c r="V44" s="204">
        <v>0</v>
      </c>
      <c r="W44" s="204">
        <v>0</v>
      </c>
      <c r="X44" s="204">
        <v>0</v>
      </c>
      <c r="Y44" s="207">
        <v>0</v>
      </c>
      <c r="Z44" s="264" t="s">
        <v>40</v>
      </c>
      <c r="AA44" s="264" t="s">
        <v>332</v>
      </c>
      <c r="AB44" s="208" t="s">
        <v>51</v>
      </c>
      <c r="AC44" s="216" t="s">
        <v>61</v>
      </c>
    </row>
    <row r="45" spans="1:29" ht="25.5" customHeight="1">
      <c r="A45" s="131">
        <v>5623510003</v>
      </c>
      <c r="B45" s="124">
        <v>60</v>
      </c>
      <c r="C45" s="125" t="s">
        <v>31</v>
      </c>
      <c r="D45" s="200" t="s">
        <v>10</v>
      </c>
      <c r="E45" s="126"/>
      <c r="F45" s="201" t="s">
        <v>8</v>
      </c>
      <c r="G45" s="201">
        <v>4</v>
      </c>
      <c r="H45" s="202" t="s">
        <v>37</v>
      </c>
      <c r="I45" s="203">
        <v>1032243</v>
      </c>
      <c r="J45" s="203">
        <v>452412</v>
      </c>
      <c r="K45" s="204">
        <v>60000</v>
      </c>
      <c r="L45" s="204">
        <v>103290</v>
      </c>
      <c r="M45" s="204">
        <v>2887</v>
      </c>
      <c r="N45" s="204">
        <v>31115</v>
      </c>
      <c r="O45" s="204">
        <v>0</v>
      </c>
      <c r="P45" s="205">
        <v>293979</v>
      </c>
      <c r="Q45" s="205">
        <v>88560</v>
      </c>
      <c r="R45" s="206">
        <v>0</v>
      </c>
      <c r="S45" s="206">
        <v>0</v>
      </c>
      <c r="T45" s="206">
        <v>0</v>
      </c>
      <c r="U45" s="204">
        <v>0</v>
      </c>
      <c r="V45" s="204">
        <v>0</v>
      </c>
      <c r="W45" s="204">
        <v>0</v>
      </c>
      <c r="X45" s="204">
        <v>0</v>
      </c>
      <c r="Y45" s="207">
        <v>0</v>
      </c>
      <c r="Z45" s="264" t="s">
        <v>40</v>
      </c>
      <c r="AA45" s="264" t="s">
        <v>233</v>
      </c>
      <c r="AB45" s="208" t="s">
        <v>25</v>
      </c>
      <c r="AC45" s="216" t="s">
        <v>61</v>
      </c>
    </row>
    <row r="46" spans="1:29" ht="63.75" customHeight="1">
      <c r="A46" s="131">
        <v>5313730001</v>
      </c>
      <c r="B46" s="124">
        <v>60</v>
      </c>
      <c r="C46" s="125" t="s">
        <v>31</v>
      </c>
      <c r="D46" s="200" t="s">
        <v>13</v>
      </c>
      <c r="E46" s="126" t="s">
        <v>354</v>
      </c>
      <c r="F46" s="201" t="s">
        <v>8</v>
      </c>
      <c r="G46" s="201">
        <v>4</v>
      </c>
      <c r="H46" s="202" t="s">
        <v>281</v>
      </c>
      <c r="I46" s="203">
        <v>1639681</v>
      </c>
      <c r="J46" s="203">
        <v>63931</v>
      </c>
      <c r="K46" s="204">
        <v>55000</v>
      </c>
      <c r="L46" s="204">
        <v>177000</v>
      </c>
      <c r="M46" s="204">
        <v>28640</v>
      </c>
      <c r="N46" s="204">
        <v>221443</v>
      </c>
      <c r="O46" s="204">
        <v>0</v>
      </c>
      <c r="P46" s="205">
        <v>413000</v>
      </c>
      <c r="Q46" s="205">
        <v>516699</v>
      </c>
      <c r="R46" s="206">
        <v>0</v>
      </c>
      <c r="S46" s="206">
        <v>0</v>
      </c>
      <c r="T46" s="206">
        <v>0</v>
      </c>
      <c r="U46" s="204">
        <v>0</v>
      </c>
      <c r="V46" s="204">
        <v>0</v>
      </c>
      <c r="W46" s="204">
        <v>0</v>
      </c>
      <c r="X46" s="204">
        <v>0</v>
      </c>
      <c r="Y46" s="207">
        <v>0</v>
      </c>
      <c r="Z46" s="264">
        <v>41640</v>
      </c>
      <c r="AA46" s="264" t="s">
        <v>30</v>
      </c>
      <c r="AB46" s="208" t="s">
        <v>26</v>
      </c>
      <c r="AC46" s="216" t="s">
        <v>61</v>
      </c>
    </row>
    <row r="47" spans="1:29" ht="51" customHeight="1">
      <c r="A47" s="131">
        <v>5513530003</v>
      </c>
      <c r="B47" s="124">
        <v>60</v>
      </c>
      <c r="C47" s="125" t="s">
        <v>31</v>
      </c>
      <c r="D47" s="200" t="s">
        <v>13</v>
      </c>
      <c r="E47" s="126"/>
      <c r="F47" s="201" t="s">
        <v>8</v>
      </c>
      <c r="G47" s="201">
        <v>4</v>
      </c>
      <c r="H47" s="202" t="s">
        <v>219</v>
      </c>
      <c r="I47" s="203">
        <v>877663</v>
      </c>
      <c r="J47" s="203">
        <v>33355</v>
      </c>
      <c r="K47" s="204">
        <v>40000</v>
      </c>
      <c r="L47" s="204">
        <v>141569</v>
      </c>
      <c r="M47" s="204">
        <v>14411</v>
      </c>
      <c r="N47" s="204">
        <v>95400</v>
      </c>
      <c r="O47" s="204">
        <v>0</v>
      </c>
      <c r="P47" s="205">
        <v>330328</v>
      </c>
      <c r="Q47" s="205">
        <v>222600</v>
      </c>
      <c r="R47" s="206">
        <v>0</v>
      </c>
      <c r="S47" s="206">
        <v>0</v>
      </c>
      <c r="T47" s="206">
        <v>0</v>
      </c>
      <c r="U47" s="204">
        <v>0</v>
      </c>
      <c r="V47" s="204">
        <v>0</v>
      </c>
      <c r="W47" s="204">
        <v>0</v>
      </c>
      <c r="X47" s="204">
        <v>0</v>
      </c>
      <c r="Y47" s="207">
        <v>0</v>
      </c>
      <c r="Z47" s="264">
        <v>41640</v>
      </c>
      <c r="AA47" s="264" t="s">
        <v>403</v>
      </c>
      <c r="AB47" s="208" t="s">
        <v>41</v>
      </c>
      <c r="AC47" s="216" t="s">
        <v>61</v>
      </c>
    </row>
    <row r="48" spans="1:29" ht="25.5" customHeight="1">
      <c r="A48" s="131">
        <v>3273215210</v>
      </c>
      <c r="B48" s="124">
        <v>60</v>
      </c>
      <c r="C48" s="125" t="s">
        <v>31</v>
      </c>
      <c r="D48" s="200" t="s">
        <v>10</v>
      </c>
      <c r="E48" s="126"/>
      <c r="F48" s="201" t="s">
        <v>8</v>
      </c>
      <c r="G48" s="201">
        <v>4</v>
      </c>
      <c r="H48" s="202" t="s">
        <v>404</v>
      </c>
      <c r="I48" s="203">
        <v>982838</v>
      </c>
      <c r="J48" s="203">
        <v>616409</v>
      </c>
      <c r="K48" s="204">
        <v>26512</v>
      </c>
      <c r="L48" s="204">
        <v>78890</v>
      </c>
      <c r="M48" s="204">
        <v>6621</v>
      </c>
      <c r="N48" s="204">
        <v>21099</v>
      </c>
      <c r="O48" s="204">
        <v>0</v>
      </c>
      <c r="P48" s="205">
        <v>184076</v>
      </c>
      <c r="Q48" s="205">
        <v>49231</v>
      </c>
      <c r="R48" s="206">
        <v>0</v>
      </c>
      <c r="S48" s="206">
        <v>0</v>
      </c>
      <c r="T48" s="206">
        <v>0</v>
      </c>
      <c r="U48" s="204">
        <v>0</v>
      </c>
      <c r="V48" s="204">
        <v>0</v>
      </c>
      <c r="W48" s="204">
        <v>0</v>
      </c>
      <c r="X48" s="204">
        <v>0</v>
      </c>
      <c r="Y48" s="207">
        <v>0</v>
      </c>
      <c r="Z48" s="264" t="s">
        <v>44</v>
      </c>
      <c r="AA48" s="264" t="s">
        <v>403</v>
      </c>
      <c r="AB48" s="208" t="s">
        <v>21</v>
      </c>
      <c r="AC48" s="216" t="s">
        <v>61</v>
      </c>
    </row>
    <row r="49" spans="1:29" ht="25.5" customHeight="1">
      <c r="A49" s="131">
        <v>5313520008</v>
      </c>
      <c r="B49" s="124">
        <v>60</v>
      </c>
      <c r="C49" s="125" t="s">
        <v>31</v>
      </c>
      <c r="D49" s="200" t="s">
        <v>10</v>
      </c>
      <c r="E49" s="126"/>
      <c r="F49" s="201" t="s">
        <v>8</v>
      </c>
      <c r="G49" s="201">
        <v>4</v>
      </c>
      <c r="H49" s="202" t="s">
        <v>405</v>
      </c>
      <c r="I49" s="203">
        <v>814714</v>
      </c>
      <c r="J49" s="203">
        <v>83375</v>
      </c>
      <c r="K49" s="204">
        <v>19000</v>
      </c>
      <c r="L49" s="204">
        <v>114079</v>
      </c>
      <c r="M49" s="204">
        <v>24670</v>
      </c>
      <c r="N49" s="204">
        <v>68360</v>
      </c>
      <c r="O49" s="204">
        <v>0</v>
      </c>
      <c r="P49" s="205">
        <v>315921</v>
      </c>
      <c r="Q49" s="205">
        <v>189309</v>
      </c>
      <c r="R49" s="206">
        <v>0</v>
      </c>
      <c r="S49" s="206">
        <v>0</v>
      </c>
      <c r="T49" s="206">
        <v>0</v>
      </c>
      <c r="U49" s="204">
        <v>0</v>
      </c>
      <c r="V49" s="204">
        <v>0</v>
      </c>
      <c r="W49" s="204">
        <v>0</v>
      </c>
      <c r="X49" s="204">
        <v>0</v>
      </c>
      <c r="Y49" s="207">
        <v>0</v>
      </c>
      <c r="Z49" s="264" t="s">
        <v>20</v>
      </c>
      <c r="AA49" s="264" t="s">
        <v>247</v>
      </c>
      <c r="AB49" s="208" t="s">
        <v>26</v>
      </c>
      <c r="AC49" s="216" t="s">
        <v>61</v>
      </c>
    </row>
    <row r="50" spans="1:29" ht="38.25" customHeight="1">
      <c r="A50" s="131">
        <v>5113520011</v>
      </c>
      <c r="B50" s="124">
        <v>60</v>
      </c>
      <c r="C50" s="125" t="s">
        <v>31</v>
      </c>
      <c r="D50" s="200" t="s">
        <v>13</v>
      </c>
      <c r="E50" s="126"/>
      <c r="F50" s="201" t="s">
        <v>8</v>
      </c>
      <c r="G50" s="201">
        <v>4</v>
      </c>
      <c r="H50" s="202" t="s">
        <v>298</v>
      </c>
      <c r="I50" s="203">
        <v>42362</v>
      </c>
      <c r="J50" s="203">
        <v>3343</v>
      </c>
      <c r="K50" s="204">
        <v>1400</v>
      </c>
      <c r="L50" s="204">
        <v>9636</v>
      </c>
      <c r="M50" s="204">
        <v>0</v>
      </c>
      <c r="N50" s="204">
        <v>1650</v>
      </c>
      <c r="O50" s="204">
        <v>0</v>
      </c>
      <c r="P50" s="205">
        <v>22483</v>
      </c>
      <c r="Q50" s="205">
        <v>3850</v>
      </c>
      <c r="R50" s="206">
        <v>0</v>
      </c>
      <c r="S50" s="206">
        <v>0</v>
      </c>
      <c r="T50" s="206">
        <v>0</v>
      </c>
      <c r="U50" s="204">
        <v>0</v>
      </c>
      <c r="V50" s="204">
        <v>0</v>
      </c>
      <c r="W50" s="204">
        <v>0</v>
      </c>
      <c r="X50" s="204">
        <v>0</v>
      </c>
      <c r="Y50" s="207">
        <v>0</v>
      </c>
      <c r="Z50" s="264" t="s">
        <v>20</v>
      </c>
      <c r="AA50" s="264" t="s">
        <v>406</v>
      </c>
      <c r="AB50" s="208" t="s">
        <v>21</v>
      </c>
      <c r="AC50" s="216" t="s">
        <v>61</v>
      </c>
    </row>
    <row r="51" spans="1:29" ht="38.25" customHeight="1">
      <c r="A51" s="131">
        <v>5213520017</v>
      </c>
      <c r="B51" s="124">
        <v>60</v>
      </c>
      <c r="C51" s="125" t="s">
        <v>31</v>
      </c>
      <c r="D51" s="200" t="s">
        <v>10</v>
      </c>
      <c r="E51" s="126"/>
      <c r="F51" s="201" t="s">
        <v>8</v>
      </c>
      <c r="G51" s="201">
        <v>4</v>
      </c>
      <c r="H51" s="202" t="s">
        <v>296</v>
      </c>
      <c r="I51" s="203">
        <v>87543</v>
      </c>
      <c r="J51" s="203">
        <v>7732</v>
      </c>
      <c r="K51" s="204">
        <v>2500</v>
      </c>
      <c r="L51" s="204">
        <v>12152</v>
      </c>
      <c r="M51" s="204">
        <v>2000</v>
      </c>
      <c r="N51" s="204">
        <v>10441</v>
      </c>
      <c r="O51" s="204">
        <v>0</v>
      </c>
      <c r="P51" s="205">
        <v>28356</v>
      </c>
      <c r="Q51" s="205">
        <v>24362</v>
      </c>
      <c r="R51" s="206">
        <v>0</v>
      </c>
      <c r="S51" s="206">
        <v>0</v>
      </c>
      <c r="T51" s="206">
        <v>0</v>
      </c>
      <c r="U51" s="204">
        <v>0</v>
      </c>
      <c r="V51" s="204">
        <v>0</v>
      </c>
      <c r="W51" s="204">
        <v>0</v>
      </c>
      <c r="X51" s="204">
        <v>0</v>
      </c>
      <c r="Y51" s="207">
        <v>0</v>
      </c>
      <c r="Z51" s="264" t="s">
        <v>20</v>
      </c>
      <c r="AA51" s="264" t="s">
        <v>247</v>
      </c>
      <c r="AB51" s="208" t="s">
        <v>19</v>
      </c>
      <c r="AC51" s="216" t="s">
        <v>61</v>
      </c>
    </row>
    <row r="52" spans="1:29" ht="25.5" customHeight="1">
      <c r="A52" s="131">
        <v>5413520011</v>
      </c>
      <c r="B52" s="124">
        <v>60</v>
      </c>
      <c r="C52" s="125" t="s">
        <v>31</v>
      </c>
      <c r="D52" s="200" t="s">
        <v>10</v>
      </c>
      <c r="E52" s="126"/>
      <c r="F52" s="201" t="s">
        <v>8</v>
      </c>
      <c r="G52" s="201">
        <v>4</v>
      </c>
      <c r="H52" s="202" t="s">
        <v>295</v>
      </c>
      <c r="I52" s="203">
        <v>83269</v>
      </c>
      <c r="J52" s="203">
        <v>3605</v>
      </c>
      <c r="K52" s="204">
        <v>2000</v>
      </c>
      <c r="L52" s="204">
        <v>17683</v>
      </c>
      <c r="M52" s="204">
        <v>2722</v>
      </c>
      <c r="N52" s="204">
        <v>4800</v>
      </c>
      <c r="O52" s="204">
        <v>0</v>
      </c>
      <c r="P52" s="205">
        <v>41259</v>
      </c>
      <c r="Q52" s="205">
        <v>11200</v>
      </c>
      <c r="R52" s="206">
        <v>0</v>
      </c>
      <c r="S52" s="206">
        <v>0</v>
      </c>
      <c r="T52" s="206">
        <v>0</v>
      </c>
      <c r="U52" s="204">
        <v>0</v>
      </c>
      <c r="V52" s="204">
        <v>0</v>
      </c>
      <c r="W52" s="204">
        <v>0</v>
      </c>
      <c r="X52" s="204">
        <v>0</v>
      </c>
      <c r="Y52" s="207">
        <v>0</v>
      </c>
      <c r="Z52" s="264" t="s">
        <v>20</v>
      </c>
      <c r="AA52" s="264" t="s">
        <v>18</v>
      </c>
      <c r="AB52" s="208" t="s">
        <v>45</v>
      </c>
      <c r="AC52" s="216" t="s">
        <v>61</v>
      </c>
    </row>
    <row r="53" spans="1:29" ht="51" customHeight="1">
      <c r="A53" s="131">
        <v>5723520021</v>
      </c>
      <c r="B53" s="124">
        <v>60</v>
      </c>
      <c r="C53" s="125" t="s">
        <v>31</v>
      </c>
      <c r="D53" s="200" t="s">
        <v>13</v>
      </c>
      <c r="E53" s="126"/>
      <c r="F53" s="201" t="s">
        <v>8</v>
      </c>
      <c r="G53" s="201">
        <v>4</v>
      </c>
      <c r="H53" s="202" t="s">
        <v>333</v>
      </c>
      <c r="I53" s="203">
        <v>247830</v>
      </c>
      <c r="J53" s="203">
        <v>8746</v>
      </c>
      <c r="K53" s="204">
        <v>11612</v>
      </c>
      <c r="L53" s="204">
        <v>47531</v>
      </c>
      <c r="M53" s="204">
        <v>4425</v>
      </c>
      <c r="N53" s="204">
        <v>19383</v>
      </c>
      <c r="O53" s="204">
        <v>0</v>
      </c>
      <c r="P53" s="205">
        <v>110907</v>
      </c>
      <c r="Q53" s="205">
        <v>45226</v>
      </c>
      <c r="R53" s="206">
        <v>0</v>
      </c>
      <c r="S53" s="206">
        <v>0</v>
      </c>
      <c r="T53" s="206">
        <v>0</v>
      </c>
      <c r="U53" s="204">
        <v>0</v>
      </c>
      <c r="V53" s="204">
        <v>0</v>
      </c>
      <c r="W53" s="204">
        <v>0</v>
      </c>
      <c r="X53" s="204">
        <v>0</v>
      </c>
      <c r="Y53" s="207">
        <v>0</v>
      </c>
      <c r="Z53" s="264" t="s">
        <v>245</v>
      </c>
      <c r="AA53" s="264" t="s">
        <v>332</v>
      </c>
      <c r="AB53" s="208" t="s">
        <v>49</v>
      </c>
      <c r="AC53" s="216" t="s">
        <v>61</v>
      </c>
    </row>
    <row r="54" spans="1:29" ht="38.25" customHeight="1">
      <c r="A54" s="131">
        <v>5623510004</v>
      </c>
      <c r="B54" s="124">
        <v>60</v>
      </c>
      <c r="C54" s="125" t="s">
        <v>31</v>
      </c>
      <c r="D54" s="200" t="s">
        <v>10</v>
      </c>
      <c r="E54" s="126"/>
      <c r="F54" s="201" t="s">
        <v>8</v>
      </c>
      <c r="G54" s="201">
        <v>4</v>
      </c>
      <c r="H54" s="202" t="s">
        <v>407</v>
      </c>
      <c r="I54" s="203">
        <v>292715</v>
      </c>
      <c r="J54" s="203">
        <v>12501</v>
      </c>
      <c r="K54" s="204">
        <v>9770</v>
      </c>
      <c r="L54" s="204">
        <v>54000</v>
      </c>
      <c r="M54" s="204">
        <v>7001</v>
      </c>
      <c r="N54" s="204">
        <v>25033</v>
      </c>
      <c r="O54" s="204">
        <v>0</v>
      </c>
      <c r="P54" s="205">
        <v>126000</v>
      </c>
      <c r="Q54" s="205">
        <v>58410</v>
      </c>
      <c r="R54" s="206">
        <v>0</v>
      </c>
      <c r="S54" s="206">
        <v>0</v>
      </c>
      <c r="T54" s="206">
        <v>0</v>
      </c>
      <c r="U54" s="204">
        <v>0</v>
      </c>
      <c r="V54" s="204">
        <v>0</v>
      </c>
      <c r="W54" s="204">
        <v>0</v>
      </c>
      <c r="X54" s="204">
        <v>0</v>
      </c>
      <c r="Y54" s="207">
        <v>0</v>
      </c>
      <c r="Z54" s="264" t="s">
        <v>20</v>
      </c>
      <c r="AA54" s="264" t="s">
        <v>18</v>
      </c>
      <c r="AB54" s="208" t="s">
        <v>25</v>
      </c>
      <c r="AC54" s="216" t="s">
        <v>61</v>
      </c>
    </row>
    <row r="55" spans="1:29" ht="51" customHeight="1">
      <c r="A55" s="131">
        <v>5323520018</v>
      </c>
      <c r="B55" s="124">
        <v>60</v>
      </c>
      <c r="C55" s="125" t="s">
        <v>31</v>
      </c>
      <c r="D55" s="200" t="s">
        <v>13</v>
      </c>
      <c r="E55" s="126"/>
      <c r="F55" s="201" t="s">
        <v>8</v>
      </c>
      <c r="G55" s="201">
        <v>4</v>
      </c>
      <c r="H55" s="202" t="s">
        <v>408</v>
      </c>
      <c r="I55" s="203">
        <v>169621</v>
      </c>
      <c r="J55" s="203">
        <v>9900</v>
      </c>
      <c r="K55" s="204">
        <v>6000</v>
      </c>
      <c r="L55" s="204">
        <v>13200</v>
      </c>
      <c r="M55" s="204">
        <v>1062</v>
      </c>
      <c r="N55" s="204">
        <v>32598</v>
      </c>
      <c r="O55" s="204">
        <v>0</v>
      </c>
      <c r="P55" s="205">
        <v>30800</v>
      </c>
      <c r="Q55" s="205">
        <v>76061</v>
      </c>
      <c r="R55" s="206">
        <v>0</v>
      </c>
      <c r="S55" s="206">
        <v>0</v>
      </c>
      <c r="T55" s="206">
        <v>0</v>
      </c>
      <c r="U55" s="204">
        <v>0</v>
      </c>
      <c r="V55" s="204">
        <v>0</v>
      </c>
      <c r="W55" s="204">
        <v>0</v>
      </c>
      <c r="X55" s="204">
        <v>0</v>
      </c>
      <c r="Y55" s="207">
        <v>0</v>
      </c>
      <c r="Z55" s="264" t="s">
        <v>245</v>
      </c>
      <c r="AA55" s="264" t="s">
        <v>66</v>
      </c>
      <c r="AB55" s="208" t="s">
        <v>48</v>
      </c>
      <c r="AC55" s="216" t="s">
        <v>61</v>
      </c>
    </row>
    <row r="56" spans="1:29" ht="51" customHeight="1">
      <c r="A56" s="131">
        <v>5003520008</v>
      </c>
      <c r="B56" s="124">
        <v>60</v>
      </c>
      <c r="C56" s="125" t="s">
        <v>31</v>
      </c>
      <c r="D56" s="200" t="s">
        <v>12</v>
      </c>
      <c r="E56" s="126"/>
      <c r="F56" s="201" t="s">
        <v>8</v>
      </c>
      <c r="G56" s="201">
        <v>4</v>
      </c>
      <c r="H56" s="202" t="s">
        <v>274</v>
      </c>
      <c r="I56" s="203">
        <v>135195</v>
      </c>
      <c r="J56" s="203">
        <v>2602</v>
      </c>
      <c r="K56" s="204">
        <v>8380</v>
      </c>
      <c r="L56" s="204">
        <v>27808</v>
      </c>
      <c r="M56" s="204">
        <v>1521</v>
      </c>
      <c r="N56" s="204">
        <v>9000</v>
      </c>
      <c r="O56" s="204">
        <v>0</v>
      </c>
      <c r="P56" s="205">
        <v>64884</v>
      </c>
      <c r="Q56" s="205">
        <v>21000</v>
      </c>
      <c r="R56" s="206">
        <v>0</v>
      </c>
      <c r="S56" s="206">
        <v>0</v>
      </c>
      <c r="T56" s="206">
        <v>0</v>
      </c>
      <c r="U56" s="204">
        <v>0</v>
      </c>
      <c r="V56" s="204">
        <v>0</v>
      </c>
      <c r="W56" s="204">
        <v>0</v>
      </c>
      <c r="X56" s="204">
        <v>0</v>
      </c>
      <c r="Y56" s="207">
        <v>0</v>
      </c>
      <c r="Z56" s="264" t="s">
        <v>20</v>
      </c>
      <c r="AA56" s="264" t="s">
        <v>46</v>
      </c>
      <c r="AB56" s="208" t="s">
        <v>22</v>
      </c>
      <c r="AC56" s="216" t="s">
        <v>61</v>
      </c>
    </row>
    <row r="57" spans="1:29" ht="51" customHeight="1">
      <c r="A57" s="131">
        <v>3273215206</v>
      </c>
      <c r="B57" s="124">
        <v>60</v>
      </c>
      <c r="C57" s="125" t="s">
        <v>31</v>
      </c>
      <c r="D57" s="200" t="s">
        <v>10</v>
      </c>
      <c r="E57" s="126" t="s">
        <v>6</v>
      </c>
      <c r="F57" s="201" t="s">
        <v>8</v>
      </c>
      <c r="G57" s="201">
        <v>4</v>
      </c>
      <c r="H57" s="202" t="s">
        <v>35</v>
      </c>
      <c r="I57" s="203">
        <v>2205001</v>
      </c>
      <c r="J57" s="203">
        <v>254546</v>
      </c>
      <c r="K57" s="204">
        <v>32709</v>
      </c>
      <c r="L57" s="204">
        <v>135978</v>
      </c>
      <c r="M57" s="204">
        <v>30366</v>
      </c>
      <c r="N57" s="204">
        <v>157988</v>
      </c>
      <c r="O57" s="204">
        <v>98179</v>
      </c>
      <c r="P57" s="205">
        <v>691641</v>
      </c>
      <c r="Q57" s="205">
        <v>803594</v>
      </c>
      <c r="R57" s="206">
        <v>0</v>
      </c>
      <c r="S57" s="206">
        <v>0</v>
      </c>
      <c r="T57" s="206">
        <v>0</v>
      </c>
      <c r="U57" s="204">
        <v>0</v>
      </c>
      <c r="V57" s="204">
        <v>0</v>
      </c>
      <c r="W57" s="204">
        <v>0</v>
      </c>
      <c r="X57" s="204">
        <v>0</v>
      </c>
      <c r="Y57" s="207">
        <v>0</v>
      </c>
      <c r="Z57" s="264" t="s">
        <v>55</v>
      </c>
      <c r="AA57" s="264" t="s">
        <v>409</v>
      </c>
      <c r="AB57" s="208" t="s">
        <v>21</v>
      </c>
      <c r="AC57" s="216" t="s">
        <v>61</v>
      </c>
    </row>
    <row r="58" spans="1:29" ht="25.5" customHeight="1">
      <c r="A58" s="131">
        <v>5313710003</v>
      </c>
      <c r="B58" s="124">
        <v>60</v>
      </c>
      <c r="C58" s="125" t="s">
        <v>31</v>
      </c>
      <c r="D58" s="200" t="s">
        <v>10</v>
      </c>
      <c r="E58" s="126"/>
      <c r="F58" s="201" t="s">
        <v>8</v>
      </c>
      <c r="G58" s="201">
        <v>4</v>
      </c>
      <c r="H58" s="202" t="s">
        <v>290</v>
      </c>
      <c r="I58" s="203">
        <v>1550469</v>
      </c>
      <c r="J58" s="203">
        <v>102599</v>
      </c>
      <c r="K58" s="204">
        <v>24127</v>
      </c>
      <c r="L58" s="204">
        <v>300000</v>
      </c>
      <c r="M58" s="204">
        <v>28743</v>
      </c>
      <c r="N58" s="204">
        <v>118500</v>
      </c>
      <c r="O58" s="204">
        <v>0</v>
      </c>
      <c r="P58" s="205">
        <v>700000</v>
      </c>
      <c r="Q58" s="205">
        <v>276500</v>
      </c>
      <c r="R58" s="206">
        <v>0</v>
      </c>
      <c r="S58" s="206">
        <v>0</v>
      </c>
      <c r="T58" s="206">
        <v>0</v>
      </c>
      <c r="U58" s="204">
        <v>0</v>
      </c>
      <c r="V58" s="204">
        <v>0</v>
      </c>
      <c r="W58" s="204">
        <v>0</v>
      </c>
      <c r="X58" s="204">
        <v>0</v>
      </c>
      <c r="Y58" s="207">
        <v>0</v>
      </c>
      <c r="Z58" s="264" t="s">
        <v>20</v>
      </c>
      <c r="AA58" s="264" t="s">
        <v>292</v>
      </c>
      <c r="AB58" s="208" t="s">
        <v>26</v>
      </c>
      <c r="AC58" s="216" t="s">
        <v>61</v>
      </c>
    </row>
    <row r="59" spans="1:29" ht="51" customHeight="1">
      <c r="A59" s="131">
        <v>5313710004</v>
      </c>
      <c r="B59" s="124">
        <v>60</v>
      </c>
      <c r="C59" s="125" t="s">
        <v>31</v>
      </c>
      <c r="D59" s="200" t="s">
        <v>10</v>
      </c>
      <c r="E59" s="126" t="s">
        <v>6</v>
      </c>
      <c r="F59" s="201" t="s">
        <v>8</v>
      </c>
      <c r="G59" s="201">
        <v>4</v>
      </c>
      <c r="H59" s="202" t="s">
        <v>410</v>
      </c>
      <c r="I59" s="203">
        <v>997486</v>
      </c>
      <c r="J59" s="203">
        <v>75657</v>
      </c>
      <c r="K59" s="204">
        <v>9043</v>
      </c>
      <c r="L59" s="204">
        <v>114812</v>
      </c>
      <c r="M59" s="204">
        <v>12486</v>
      </c>
      <c r="N59" s="204">
        <v>127378</v>
      </c>
      <c r="O59" s="204">
        <v>93000</v>
      </c>
      <c r="P59" s="205">
        <v>267894</v>
      </c>
      <c r="Q59" s="205">
        <v>297216</v>
      </c>
      <c r="R59" s="206">
        <v>0</v>
      </c>
      <c r="S59" s="206">
        <v>0</v>
      </c>
      <c r="T59" s="206">
        <v>0</v>
      </c>
      <c r="U59" s="204">
        <v>0</v>
      </c>
      <c r="V59" s="204">
        <v>0</v>
      </c>
      <c r="W59" s="204">
        <v>0</v>
      </c>
      <c r="X59" s="204">
        <v>0</v>
      </c>
      <c r="Y59" s="207">
        <v>0</v>
      </c>
      <c r="Z59" s="264" t="s">
        <v>20</v>
      </c>
      <c r="AA59" s="264" t="s">
        <v>30</v>
      </c>
      <c r="AB59" s="208" t="s">
        <v>26</v>
      </c>
      <c r="AC59" s="216" t="s">
        <v>61</v>
      </c>
    </row>
    <row r="60" spans="1:29" ht="12.75" customHeight="1">
      <c r="A60" s="131">
        <v>5003720003</v>
      </c>
      <c r="B60" s="124">
        <v>60</v>
      </c>
      <c r="C60" s="125" t="s">
        <v>31</v>
      </c>
      <c r="D60" s="200" t="s">
        <v>12</v>
      </c>
      <c r="E60" s="126"/>
      <c r="F60" s="201" t="s">
        <v>8</v>
      </c>
      <c r="G60" s="201">
        <v>4</v>
      </c>
      <c r="H60" s="202" t="s">
        <v>411</v>
      </c>
      <c r="I60" s="203">
        <v>675216</v>
      </c>
      <c r="J60" s="203">
        <v>35001</v>
      </c>
      <c r="K60" s="204">
        <v>14084</v>
      </c>
      <c r="L60" s="204">
        <v>39031</v>
      </c>
      <c r="M60" s="204">
        <v>18167</v>
      </c>
      <c r="N60" s="204">
        <v>52164</v>
      </c>
      <c r="O60" s="204">
        <v>0</v>
      </c>
      <c r="P60" s="205">
        <v>172256</v>
      </c>
      <c r="Q60" s="205">
        <v>344513</v>
      </c>
      <c r="R60" s="206">
        <v>0</v>
      </c>
      <c r="S60" s="206">
        <v>0</v>
      </c>
      <c r="T60" s="206">
        <v>0</v>
      </c>
      <c r="U60" s="204">
        <v>0</v>
      </c>
      <c r="V60" s="204">
        <v>0</v>
      </c>
      <c r="W60" s="204">
        <v>0</v>
      </c>
      <c r="X60" s="204">
        <v>0</v>
      </c>
      <c r="Y60" s="207">
        <v>0</v>
      </c>
      <c r="Z60" s="264" t="s">
        <v>20</v>
      </c>
      <c r="AA60" s="264" t="s">
        <v>232</v>
      </c>
      <c r="AB60" s="208" t="s">
        <v>22</v>
      </c>
      <c r="AC60" s="216" t="s">
        <v>61</v>
      </c>
    </row>
    <row r="61" spans="1:29" ht="12.75" customHeight="1">
      <c r="A61" s="131">
        <v>5713710002</v>
      </c>
      <c r="B61" s="124">
        <v>60</v>
      </c>
      <c r="C61" s="125" t="s">
        <v>31</v>
      </c>
      <c r="D61" s="200" t="s">
        <v>10</v>
      </c>
      <c r="E61" s="126" t="s">
        <v>354</v>
      </c>
      <c r="F61" s="201" t="s">
        <v>8</v>
      </c>
      <c r="G61" s="201">
        <v>4</v>
      </c>
      <c r="H61" s="202" t="s">
        <v>278</v>
      </c>
      <c r="I61" s="203">
        <v>2311638</v>
      </c>
      <c r="J61" s="203">
        <v>447051</v>
      </c>
      <c r="K61" s="204">
        <v>62000</v>
      </c>
      <c r="L61" s="204">
        <v>91992</v>
      </c>
      <c r="M61" s="204">
        <v>44500</v>
      </c>
      <c r="N61" s="204">
        <v>117342</v>
      </c>
      <c r="O61" s="204">
        <v>0</v>
      </c>
      <c r="P61" s="205">
        <v>452342</v>
      </c>
      <c r="Q61" s="205">
        <v>576992</v>
      </c>
      <c r="R61" s="206">
        <v>0</v>
      </c>
      <c r="S61" s="206">
        <v>0</v>
      </c>
      <c r="T61" s="206">
        <f>171561-4072</f>
        <v>167489</v>
      </c>
      <c r="U61" s="204">
        <v>0</v>
      </c>
      <c r="V61" s="204">
        <v>0</v>
      </c>
      <c r="W61" s="204">
        <v>0</v>
      </c>
      <c r="X61" s="204">
        <v>73526</v>
      </c>
      <c r="Y61" s="207">
        <v>0</v>
      </c>
      <c r="Z61" s="264" t="s">
        <v>55</v>
      </c>
      <c r="AA61" s="264" t="s">
        <v>412</v>
      </c>
      <c r="AB61" s="208" t="s">
        <v>47</v>
      </c>
      <c r="AC61" s="216" t="s">
        <v>61</v>
      </c>
    </row>
    <row r="62" spans="1:29" ht="12.75" customHeight="1">
      <c r="A62" s="131">
        <v>5323710001</v>
      </c>
      <c r="B62" s="124">
        <v>60</v>
      </c>
      <c r="C62" s="125" t="s">
        <v>31</v>
      </c>
      <c r="D62" s="200" t="s">
        <v>10</v>
      </c>
      <c r="E62" s="126" t="s">
        <v>354</v>
      </c>
      <c r="F62" s="201" t="s">
        <v>8</v>
      </c>
      <c r="G62" s="201">
        <v>4</v>
      </c>
      <c r="H62" s="202" t="s">
        <v>413</v>
      </c>
      <c r="I62" s="203">
        <v>5630455</v>
      </c>
      <c r="J62" s="203">
        <f>1939935+50000</f>
        <v>1989935</v>
      </c>
      <c r="K62" s="204">
        <v>139249</v>
      </c>
      <c r="L62" s="204">
        <f>44015+259318</f>
        <v>303333</v>
      </c>
      <c r="M62" s="204">
        <v>44212</v>
      </c>
      <c r="N62" s="204">
        <v>340606</v>
      </c>
      <c r="O62" s="204">
        <v>0</v>
      </c>
      <c r="P62" s="205">
        <v>1018957</v>
      </c>
      <c r="Q62" s="205">
        <v>1144163</v>
      </c>
      <c r="R62" s="206">
        <v>0</v>
      </c>
      <c r="S62" s="206">
        <v>0</v>
      </c>
      <c r="T62" s="206">
        <v>0</v>
      </c>
      <c r="U62" s="204">
        <v>0</v>
      </c>
      <c r="V62" s="204">
        <v>0</v>
      </c>
      <c r="W62" s="204">
        <v>0</v>
      </c>
      <c r="X62" s="204">
        <v>0</v>
      </c>
      <c r="Y62" s="207">
        <v>0</v>
      </c>
      <c r="Z62" s="264" t="s">
        <v>291</v>
      </c>
      <c r="AA62" s="264" t="s">
        <v>311</v>
      </c>
      <c r="AB62" s="208" t="s">
        <v>48</v>
      </c>
      <c r="AC62" s="216" t="s">
        <v>61</v>
      </c>
    </row>
    <row r="63" spans="1:29" ht="25.5" customHeight="1">
      <c r="A63" s="131">
        <v>5313710002</v>
      </c>
      <c r="B63" s="124">
        <v>60</v>
      </c>
      <c r="C63" s="125" t="s">
        <v>31</v>
      </c>
      <c r="D63" s="200" t="s">
        <v>10</v>
      </c>
      <c r="E63" s="126" t="s">
        <v>354</v>
      </c>
      <c r="F63" s="201" t="s">
        <v>8</v>
      </c>
      <c r="G63" s="201">
        <v>4</v>
      </c>
      <c r="H63" s="202" t="s">
        <v>414</v>
      </c>
      <c r="I63" s="203">
        <v>2259900</v>
      </c>
      <c r="J63" s="203">
        <v>1225271</v>
      </c>
      <c r="K63" s="204">
        <v>34765</v>
      </c>
      <c r="L63" s="204">
        <v>124637</v>
      </c>
      <c r="M63" s="204">
        <v>8377</v>
      </c>
      <c r="N63" s="204">
        <v>117661</v>
      </c>
      <c r="O63" s="204">
        <v>0</v>
      </c>
      <c r="P63" s="205">
        <v>308132</v>
      </c>
      <c r="Q63" s="205">
        <v>290885</v>
      </c>
      <c r="R63" s="206">
        <v>0</v>
      </c>
      <c r="S63" s="206">
        <v>0</v>
      </c>
      <c r="T63" s="206">
        <v>0</v>
      </c>
      <c r="U63" s="204">
        <v>0</v>
      </c>
      <c r="V63" s="204">
        <v>0</v>
      </c>
      <c r="W63" s="204">
        <v>0</v>
      </c>
      <c r="X63" s="204">
        <v>0</v>
      </c>
      <c r="Y63" s="207">
        <v>0</v>
      </c>
      <c r="Z63" s="264" t="s">
        <v>29</v>
      </c>
      <c r="AA63" s="264" t="s">
        <v>415</v>
      </c>
      <c r="AB63" s="208" t="s">
        <v>26</v>
      </c>
      <c r="AC63" s="216" t="s">
        <v>61</v>
      </c>
    </row>
    <row r="64" spans="1:29" ht="12.75" customHeight="1">
      <c r="A64" s="131">
        <v>5313710001</v>
      </c>
      <c r="B64" s="124">
        <v>60</v>
      </c>
      <c r="C64" s="125" t="s">
        <v>31</v>
      </c>
      <c r="D64" s="200" t="s">
        <v>10</v>
      </c>
      <c r="E64" s="126" t="s">
        <v>354</v>
      </c>
      <c r="F64" s="201" t="s">
        <v>8</v>
      </c>
      <c r="G64" s="201">
        <v>4</v>
      </c>
      <c r="H64" s="202" t="s">
        <v>416</v>
      </c>
      <c r="I64" s="203">
        <v>2057242</v>
      </c>
      <c r="J64" s="203">
        <v>890363</v>
      </c>
      <c r="K64" s="204">
        <v>40500</v>
      </c>
      <c r="L64" s="204">
        <v>102610</v>
      </c>
      <c r="M64" s="204">
        <v>31000</v>
      </c>
      <c r="N64" s="204">
        <v>108392</v>
      </c>
      <c r="O64" s="204">
        <v>0</v>
      </c>
      <c r="P64" s="205">
        <v>316890</v>
      </c>
      <c r="Q64" s="205">
        <v>334749</v>
      </c>
      <c r="R64" s="206">
        <v>0</v>
      </c>
      <c r="S64" s="206">
        <v>0</v>
      </c>
      <c r="T64" s="206">
        <v>0</v>
      </c>
      <c r="U64" s="204">
        <v>0</v>
      </c>
      <c r="V64" s="204">
        <v>0</v>
      </c>
      <c r="W64" s="204">
        <v>0</v>
      </c>
      <c r="X64" s="204">
        <v>0</v>
      </c>
      <c r="Y64" s="207">
        <v>0</v>
      </c>
      <c r="Z64" s="264" t="s">
        <v>24</v>
      </c>
      <c r="AA64" s="264" t="s">
        <v>299</v>
      </c>
      <c r="AB64" s="208" t="s">
        <v>26</v>
      </c>
      <c r="AC64" s="216" t="s">
        <v>61</v>
      </c>
    </row>
    <row r="65" spans="1:29" ht="25.5" customHeight="1">
      <c r="A65" s="131">
        <v>5813710005</v>
      </c>
      <c r="B65" s="124">
        <v>60</v>
      </c>
      <c r="C65" s="125" t="s">
        <v>31</v>
      </c>
      <c r="D65" s="200" t="s">
        <v>10</v>
      </c>
      <c r="E65" s="126" t="s">
        <v>354</v>
      </c>
      <c r="F65" s="201" t="s">
        <v>8</v>
      </c>
      <c r="G65" s="201">
        <v>4</v>
      </c>
      <c r="H65" s="202" t="s">
        <v>417</v>
      </c>
      <c r="I65" s="203">
        <v>1399161</v>
      </c>
      <c r="J65" s="203">
        <v>43865</v>
      </c>
      <c r="K65" s="204">
        <v>25216</v>
      </c>
      <c r="L65" s="204">
        <v>70405</v>
      </c>
      <c r="M65" s="204">
        <v>5392</v>
      </c>
      <c r="N65" s="204">
        <v>87410</v>
      </c>
      <c r="O65" s="204">
        <v>0</v>
      </c>
      <c r="P65" s="205">
        <v>264218</v>
      </c>
      <c r="Q65" s="205">
        <v>328035</v>
      </c>
      <c r="R65" s="206">
        <v>0</v>
      </c>
      <c r="S65" s="206">
        <v>0</v>
      </c>
      <c r="T65" s="206">
        <v>0</v>
      </c>
      <c r="U65" s="204">
        <v>0</v>
      </c>
      <c r="V65" s="204">
        <v>0</v>
      </c>
      <c r="W65" s="204">
        <v>0</v>
      </c>
      <c r="X65" s="204">
        <v>0</v>
      </c>
      <c r="Y65" s="207">
        <v>0</v>
      </c>
      <c r="Z65" s="264" t="s">
        <v>241</v>
      </c>
      <c r="AA65" s="264" t="s">
        <v>412</v>
      </c>
      <c r="AB65" s="208" t="s">
        <v>23</v>
      </c>
      <c r="AC65" s="216" t="s">
        <v>61</v>
      </c>
    </row>
    <row r="66" spans="1:29" ht="12.75" customHeight="1">
      <c r="A66" s="225"/>
      <c r="B66" s="195"/>
      <c r="C66" s="195"/>
      <c r="D66" s="195"/>
      <c r="E66" s="199"/>
      <c r="F66" s="195"/>
      <c r="G66" s="195">
        <v>5</v>
      </c>
      <c r="H66" s="196" t="s">
        <v>318</v>
      </c>
      <c r="I66" s="197">
        <f>SUM(I67:I132)</f>
        <v>26647403</v>
      </c>
      <c r="J66" s="197">
        <f>SUM(J67:J132)</f>
        <v>1067452</v>
      </c>
      <c r="K66" s="198">
        <f t="shared" ref="K66:Y66" si="8">SUM(K67:K132)</f>
        <v>560709</v>
      </c>
      <c r="L66" s="198">
        <f>SUM(L67:L132)</f>
        <v>1214534</v>
      </c>
      <c r="M66" s="198">
        <f t="shared" si="8"/>
        <v>1121732</v>
      </c>
      <c r="N66" s="198">
        <f>SUM(N67:N132)</f>
        <v>465005</v>
      </c>
      <c r="O66" s="198">
        <f t="shared" si="8"/>
        <v>1062275</v>
      </c>
      <c r="P66" s="198">
        <f t="shared" si="8"/>
        <v>2833909</v>
      </c>
      <c r="Q66" s="198">
        <f t="shared" si="8"/>
        <v>1085013</v>
      </c>
      <c r="R66" s="198">
        <f t="shared" si="8"/>
        <v>0</v>
      </c>
      <c r="S66" s="198">
        <f t="shared" si="8"/>
        <v>0</v>
      </c>
      <c r="T66" s="198">
        <f t="shared" si="8"/>
        <v>0</v>
      </c>
      <c r="U66" s="198">
        <f t="shared" si="8"/>
        <v>0</v>
      </c>
      <c r="V66" s="198">
        <f t="shared" si="8"/>
        <v>0</v>
      </c>
      <c r="W66" s="198">
        <f t="shared" si="8"/>
        <v>0</v>
      </c>
      <c r="X66" s="198">
        <f t="shared" si="8"/>
        <v>0</v>
      </c>
      <c r="Y66" s="198">
        <f t="shared" si="8"/>
        <v>0</v>
      </c>
      <c r="Z66" s="265"/>
      <c r="AA66" s="265"/>
      <c r="AB66" s="195"/>
      <c r="AC66" s="226" t="s">
        <v>61</v>
      </c>
    </row>
    <row r="67" spans="1:29" ht="12.75" customHeight="1">
      <c r="A67" s="131">
        <v>5323520017</v>
      </c>
      <c r="B67" s="124">
        <v>60</v>
      </c>
      <c r="C67" s="125" t="s">
        <v>31</v>
      </c>
      <c r="D67" s="200" t="s">
        <v>10</v>
      </c>
      <c r="E67" s="126" t="s">
        <v>6</v>
      </c>
      <c r="F67" s="201" t="s">
        <v>9</v>
      </c>
      <c r="G67" s="201">
        <v>5</v>
      </c>
      <c r="H67" s="202" t="s">
        <v>328</v>
      </c>
      <c r="I67" s="203">
        <v>642366</v>
      </c>
      <c r="J67" s="203">
        <v>15169</v>
      </c>
      <c r="K67" s="204">
        <v>16000</v>
      </c>
      <c r="L67" s="204">
        <v>0</v>
      </c>
      <c r="M67" s="204">
        <v>29735</v>
      </c>
      <c r="N67" s="204">
        <v>0</v>
      </c>
      <c r="O67" s="204">
        <v>33334</v>
      </c>
      <c r="P67" s="205">
        <v>0</v>
      </c>
      <c r="Q67" s="205">
        <v>0</v>
      </c>
      <c r="R67" s="206">
        <v>0</v>
      </c>
      <c r="S67" s="206">
        <v>0</v>
      </c>
      <c r="T67" s="206">
        <v>0</v>
      </c>
      <c r="U67" s="204">
        <v>0</v>
      </c>
      <c r="V67" s="204">
        <v>0</v>
      </c>
      <c r="W67" s="204">
        <v>0</v>
      </c>
      <c r="X67" s="204">
        <v>0</v>
      </c>
      <c r="Y67" s="207">
        <v>0</v>
      </c>
      <c r="Z67" s="264" t="s">
        <v>403</v>
      </c>
      <c r="AA67" s="264" t="s">
        <v>30</v>
      </c>
      <c r="AB67" s="208" t="s">
        <v>48</v>
      </c>
      <c r="AC67" s="216" t="s">
        <v>61</v>
      </c>
    </row>
    <row r="68" spans="1:29" ht="25.5" customHeight="1">
      <c r="A68" s="131">
        <v>5423520009</v>
      </c>
      <c r="B68" s="124">
        <v>60</v>
      </c>
      <c r="C68" s="125" t="s">
        <v>31</v>
      </c>
      <c r="D68" s="200" t="s">
        <v>63</v>
      </c>
      <c r="E68" s="126"/>
      <c r="F68" s="201" t="s">
        <v>9</v>
      </c>
      <c r="G68" s="201">
        <v>5</v>
      </c>
      <c r="H68" s="202" t="s">
        <v>62</v>
      </c>
      <c r="I68" s="203">
        <v>30808</v>
      </c>
      <c r="J68" s="203">
        <v>22766</v>
      </c>
      <c r="K68" s="204">
        <v>8042</v>
      </c>
      <c r="L68" s="204">
        <v>0</v>
      </c>
      <c r="M68" s="204">
        <v>0</v>
      </c>
      <c r="N68" s="204">
        <v>0</v>
      </c>
      <c r="O68" s="204">
        <v>0</v>
      </c>
      <c r="P68" s="205">
        <v>0</v>
      </c>
      <c r="Q68" s="205">
        <v>0</v>
      </c>
      <c r="R68" s="206">
        <v>0</v>
      </c>
      <c r="S68" s="206">
        <v>0</v>
      </c>
      <c r="T68" s="206">
        <v>0</v>
      </c>
      <c r="U68" s="204">
        <v>0</v>
      </c>
      <c r="V68" s="204">
        <v>0</v>
      </c>
      <c r="W68" s="204">
        <v>0</v>
      </c>
      <c r="X68" s="204">
        <v>0</v>
      </c>
      <c r="Y68" s="207">
        <v>0</v>
      </c>
      <c r="Z68" s="264" t="s">
        <v>255</v>
      </c>
      <c r="AA68" s="264" t="s">
        <v>279</v>
      </c>
      <c r="AB68" s="208" t="s">
        <v>50</v>
      </c>
      <c r="AC68" s="216" t="s">
        <v>61</v>
      </c>
    </row>
    <row r="69" spans="1:29" ht="25.5" customHeight="1">
      <c r="A69" s="131">
        <v>5213740001</v>
      </c>
      <c r="B69" s="124">
        <v>60</v>
      </c>
      <c r="C69" s="125" t="s">
        <v>31</v>
      </c>
      <c r="D69" s="200" t="s">
        <v>63</v>
      </c>
      <c r="E69" s="126"/>
      <c r="F69" s="201" t="s">
        <v>9</v>
      </c>
      <c r="G69" s="201">
        <v>5</v>
      </c>
      <c r="H69" s="202" t="s">
        <v>285</v>
      </c>
      <c r="I69" s="203">
        <v>41122</v>
      </c>
      <c r="J69" s="203">
        <v>23777</v>
      </c>
      <c r="K69" s="204">
        <v>11462</v>
      </c>
      <c r="L69" s="204">
        <v>0</v>
      </c>
      <c r="M69" s="204">
        <v>5883</v>
      </c>
      <c r="N69" s="204">
        <v>0</v>
      </c>
      <c r="O69" s="204">
        <v>0</v>
      </c>
      <c r="P69" s="205">
        <v>0</v>
      </c>
      <c r="Q69" s="205">
        <v>0</v>
      </c>
      <c r="R69" s="206">
        <v>0</v>
      </c>
      <c r="S69" s="206">
        <v>0</v>
      </c>
      <c r="T69" s="206">
        <v>0</v>
      </c>
      <c r="U69" s="204">
        <v>0</v>
      </c>
      <c r="V69" s="204">
        <v>0</v>
      </c>
      <c r="W69" s="204">
        <v>0</v>
      </c>
      <c r="X69" s="204">
        <v>0</v>
      </c>
      <c r="Y69" s="207">
        <v>0</v>
      </c>
      <c r="Z69" s="264" t="s">
        <v>255</v>
      </c>
      <c r="AA69" s="264" t="s">
        <v>66</v>
      </c>
      <c r="AB69" s="208" t="s">
        <v>19</v>
      </c>
      <c r="AC69" s="216" t="s">
        <v>61</v>
      </c>
    </row>
    <row r="70" spans="1:29" ht="25.5" customHeight="1">
      <c r="A70" s="131">
        <v>5213740002</v>
      </c>
      <c r="B70" s="124">
        <v>60</v>
      </c>
      <c r="C70" s="125" t="s">
        <v>31</v>
      </c>
      <c r="D70" s="200" t="s">
        <v>63</v>
      </c>
      <c r="E70" s="126"/>
      <c r="F70" s="201" t="s">
        <v>9</v>
      </c>
      <c r="G70" s="201">
        <v>5</v>
      </c>
      <c r="H70" s="202" t="s">
        <v>284</v>
      </c>
      <c r="I70" s="203">
        <v>35174</v>
      </c>
      <c r="J70" s="203">
        <v>21068</v>
      </c>
      <c r="K70" s="204">
        <v>8031</v>
      </c>
      <c r="L70" s="204">
        <v>0</v>
      </c>
      <c r="M70" s="204">
        <v>6075</v>
      </c>
      <c r="N70" s="204">
        <v>0</v>
      </c>
      <c r="O70" s="204">
        <v>0</v>
      </c>
      <c r="P70" s="205">
        <v>0</v>
      </c>
      <c r="Q70" s="205">
        <v>0</v>
      </c>
      <c r="R70" s="206">
        <v>0</v>
      </c>
      <c r="S70" s="206">
        <v>0</v>
      </c>
      <c r="T70" s="206">
        <v>0</v>
      </c>
      <c r="U70" s="204">
        <v>0</v>
      </c>
      <c r="V70" s="204">
        <v>0</v>
      </c>
      <c r="W70" s="204">
        <v>0</v>
      </c>
      <c r="X70" s="204">
        <v>0</v>
      </c>
      <c r="Y70" s="207">
        <v>0</v>
      </c>
      <c r="Z70" s="264" t="s">
        <v>255</v>
      </c>
      <c r="AA70" s="264" t="s">
        <v>66</v>
      </c>
      <c r="AB70" s="208" t="s">
        <v>19</v>
      </c>
      <c r="AC70" s="216" t="s">
        <v>61</v>
      </c>
    </row>
    <row r="71" spans="1:29" ht="12.75" customHeight="1">
      <c r="A71" s="131">
        <v>5113520006</v>
      </c>
      <c r="B71" s="124">
        <v>60</v>
      </c>
      <c r="C71" s="125" t="s">
        <v>31</v>
      </c>
      <c r="D71" s="200" t="s">
        <v>10</v>
      </c>
      <c r="E71" s="126"/>
      <c r="F71" s="201" t="s">
        <v>9</v>
      </c>
      <c r="G71" s="201">
        <v>5</v>
      </c>
      <c r="H71" s="202" t="s">
        <v>282</v>
      </c>
      <c r="I71" s="203">
        <v>480948</v>
      </c>
      <c r="J71" s="203">
        <v>24652</v>
      </c>
      <c r="K71" s="204">
        <v>13443</v>
      </c>
      <c r="L71" s="204">
        <v>81000</v>
      </c>
      <c r="M71" s="204">
        <v>10000</v>
      </c>
      <c r="N71" s="204">
        <v>0</v>
      </c>
      <c r="O71" s="204">
        <v>0</v>
      </c>
      <c r="P71" s="205">
        <v>189000</v>
      </c>
      <c r="Q71" s="205">
        <v>0</v>
      </c>
      <c r="R71" s="206">
        <v>0</v>
      </c>
      <c r="S71" s="206">
        <v>0</v>
      </c>
      <c r="T71" s="206">
        <v>0</v>
      </c>
      <c r="U71" s="204">
        <v>0</v>
      </c>
      <c r="V71" s="204">
        <v>0</v>
      </c>
      <c r="W71" s="204">
        <v>0</v>
      </c>
      <c r="X71" s="204">
        <v>0</v>
      </c>
      <c r="Y71" s="207">
        <v>0</v>
      </c>
      <c r="Z71" s="264" t="s">
        <v>251</v>
      </c>
      <c r="AA71" s="264" t="s">
        <v>247</v>
      </c>
      <c r="AB71" s="208" t="s">
        <v>21</v>
      </c>
      <c r="AC71" s="216" t="s">
        <v>61</v>
      </c>
    </row>
    <row r="72" spans="1:29" ht="51" customHeight="1">
      <c r="A72" s="131">
        <v>5523720001</v>
      </c>
      <c r="B72" s="124">
        <v>60</v>
      </c>
      <c r="C72" s="125" t="s">
        <v>31</v>
      </c>
      <c r="D72" s="200" t="s">
        <v>13</v>
      </c>
      <c r="E72" s="126"/>
      <c r="F72" s="201" t="s">
        <v>9</v>
      </c>
      <c r="G72" s="201">
        <v>5</v>
      </c>
      <c r="H72" s="202" t="s">
        <v>226</v>
      </c>
      <c r="I72" s="203">
        <v>210295</v>
      </c>
      <c r="J72" s="203">
        <v>19930</v>
      </c>
      <c r="K72" s="204">
        <v>6227</v>
      </c>
      <c r="L72" s="204">
        <v>22885</v>
      </c>
      <c r="M72" s="204">
        <v>4650</v>
      </c>
      <c r="N72" s="204">
        <v>0</v>
      </c>
      <c r="O72" s="204">
        <v>0</v>
      </c>
      <c r="P72" s="205">
        <v>53397</v>
      </c>
      <c r="Q72" s="205">
        <v>0</v>
      </c>
      <c r="R72" s="206">
        <v>0</v>
      </c>
      <c r="S72" s="206">
        <v>0</v>
      </c>
      <c r="T72" s="206">
        <v>0</v>
      </c>
      <c r="U72" s="204">
        <v>0</v>
      </c>
      <c r="V72" s="204">
        <v>0</v>
      </c>
      <c r="W72" s="204">
        <v>0</v>
      </c>
      <c r="X72" s="204">
        <v>0</v>
      </c>
      <c r="Y72" s="207">
        <v>0</v>
      </c>
      <c r="Z72" s="264" t="s">
        <v>279</v>
      </c>
      <c r="AA72" s="264" t="s">
        <v>332</v>
      </c>
      <c r="AB72" s="208" t="s">
        <v>53</v>
      </c>
      <c r="AC72" s="216" t="s">
        <v>61</v>
      </c>
    </row>
    <row r="73" spans="1:29" ht="51" customHeight="1">
      <c r="A73" s="131">
        <v>5813520010</v>
      </c>
      <c r="B73" s="124">
        <v>60</v>
      </c>
      <c r="C73" s="125" t="s">
        <v>31</v>
      </c>
      <c r="D73" s="200" t="s">
        <v>10</v>
      </c>
      <c r="E73" s="126"/>
      <c r="F73" s="201" t="s">
        <v>9</v>
      </c>
      <c r="G73" s="201">
        <v>5</v>
      </c>
      <c r="H73" s="202" t="s">
        <v>330</v>
      </c>
      <c r="I73" s="203">
        <v>150000</v>
      </c>
      <c r="J73" s="203">
        <v>3381</v>
      </c>
      <c r="K73" s="204">
        <v>2436</v>
      </c>
      <c r="L73" s="204">
        <v>10262</v>
      </c>
      <c r="M73" s="204">
        <v>9183</v>
      </c>
      <c r="N73" s="204">
        <v>0</v>
      </c>
      <c r="O73" s="204">
        <v>0</v>
      </c>
      <c r="P73" s="205">
        <v>23944</v>
      </c>
      <c r="Q73" s="205">
        <v>0</v>
      </c>
      <c r="R73" s="206">
        <v>0</v>
      </c>
      <c r="S73" s="206">
        <v>0</v>
      </c>
      <c r="T73" s="206">
        <v>0</v>
      </c>
      <c r="U73" s="204">
        <v>0</v>
      </c>
      <c r="V73" s="204">
        <v>0</v>
      </c>
      <c r="W73" s="204">
        <v>0</v>
      </c>
      <c r="X73" s="204">
        <v>0</v>
      </c>
      <c r="Y73" s="207">
        <v>0</v>
      </c>
      <c r="Z73" s="264" t="s">
        <v>257</v>
      </c>
      <c r="AA73" s="264" t="s">
        <v>292</v>
      </c>
      <c r="AB73" s="208" t="s">
        <v>23</v>
      </c>
      <c r="AC73" s="216" t="s">
        <v>61</v>
      </c>
    </row>
    <row r="74" spans="1:29" ht="38.25" customHeight="1">
      <c r="A74" s="131">
        <v>5323520006</v>
      </c>
      <c r="B74" s="124">
        <v>60</v>
      </c>
      <c r="C74" s="125" t="s">
        <v>31</v>
      </c>
      <c r="D74" s="200" t="s">
        <v>13</v>
      </c>
      <c r="E74" s="126"/>
      <c r="F74" s="201" t="s">
        <v>9</v>
      </c>
      <c r="G74" s="201">
        <v>5</v>
      </c>
      <c r="H74" s="202" t="s">
        <v>420</v>
      </c>
      <c r="I74" s="203">
        <v>115546</v>
      </c>
      <c r="J74" s="203">
        <v>10085</v>
      </c>
      <c r="K74" s="204">
        <v>1000</v>
      </c>
      <c r="L74" s="204">
        <v>17700</v>
      </c>
      <c r="M74" s="204">
        <v>470</v>
      </c>
      <c r="N74" s="204">
        <v>0</v>
      </c>
      <c r="O74" s="204">
        <v>0</v>
      </c>
      <c r="P74" s="205">
        <v>41300</v>
      </c>
      <c r="Q74" s="205">
        <v>0</v>
      </c>
      <c r="R74" s="206">
        <v>0</v>
      </c>
      <c r="S74" s="206">
        <v>0</v>
      </c>
      <c r="T74" s="206">
        <v>0</v>
      </c>
      <c r="U74" s="204">
        <v>0</v>
      </c>
      <c r="V74" s="204">
        <v>0</v>
      </c>
      <c r="W74" s="204">
        <v>0</v>
      </c>
      <c r="X74" s="204">
        <v>0</v>
      </c>
      <c r="Y74" s="207">
        <v>0</v>
      </c>
      <c r="Z74" s="264" t="s">
        <v>254</v>
      </c>
      <c r="AA74" s="264" t="s">
        <v>18</v>
      </c>
      <c r="AB74" s="208" t="s">
        <v>48</v>
      </c>
      <c r="AC74" s="216" t="s">
        <v>61</v>
      </c>
    </row>
    <row r="75" spans="1:29" ht="12.75" customHeight="1">
      <c r="A75" s="131">
        <v>5003520012</v>
      </c>
      <c r="B75" s="124">
        <v>60</v>
      </c>
      <c r="C75" s="125" t="s">
        <v>31</v>
      </c>
      <c r="D75" s="200" t="s">
        <v>12</v>
      </c>
      <c r="E75" s="126"/>
      <c r="F75" s="201" t="s">
        <v>9</v>
      </c>
      <c r="G75" s="201">
        <v>5</v>
      </c>
      <c r="H75" s="202" t="s">
        <v>418</v>
      </c>
      <c r="I75" s="203">
        <v>386407</v>
      </c>
      <c r="J75" s="203">
        <v>8998</v>
      </c>
      <c r="K75" s="204">
        <v>9440</v>
      </c>
      <c r="L75" s="204">
        <v>34909</v>
      </c>
      <c r="M75" s="204">
        <v>18880</v>
      </c>
      <c r="N75" s="204">
        <v>0</v>
      </c>
      <c r="O75" s="204">
        <v>0</v>
      </c>
      <c r="P75" s="205">
        <v>81454</v>
      </c>
      <c r="Q75" s="205">
        <v>0</v>
      </c>
      <c r="R75" s="206">
        <v>0</v>
      </c>
      <c r="S75" s="206">
        <v>0</v>
      </c>
      <c r="T75" s="206">
        <v>0</v>
      </c>
      <c r="U75" s="204">
        <v>0</v>
      </c>
      <c r="V75" s="204">
        <v>0</v>
      </c>
      <c r="W75" s="204">
        <v>0</v>
      </c>
      <c r="X75" s="204">
        <v>0</v>
      </c>
      <c r="Y75" s="207">
        <v>0</v>
      </c>
      <c r="Z75" s="264" t="s">
        <v>251</v>
      </c>
      <c r="AA75" s="264" t="s">
        <v>247</v>
      </c>
      <c r="AB75" s="208" t="s">
        <v>22</v>
      </c>
      <c r="AC75" s="216" t="s">
        <v>61</v>
      </c>
    </row>
    <row r="76" spans="1:29" ht="38.25" customHeight="1">
      <c r="A76" s="131">
        <v>5413520012</v>
      </c>
      <c r="B76" s="124">
        <v>60</v>
      </c>
      <c r="C76" s="125" t="s">
        <v>31</v>
      </c>
      <c r="D76" s="200" t="s">
        <v>10</v>
      </c>
      <c r="E76" s="126" t="s">
        <v>6</v>
      </c>
      <c r="F76" s="201" t="s">
        <v>9</v>
      </c>
      <c r="G76" s="201">
        <v>5</v>
      </c>
      <c r="H76" s="202" t="s">
        <v>419</v>
      </c>
      <c r="I76" s="203">
        <v>663011</v>
      </c>
      <c r="J76" s="203">
        <v>3189</v>
      </c>
      <c r="K76" s="204">
        <v>15000</v>
      </c>
      <c r="L76" s="204">
        <v>4500</v>
      </c>
      <c r="M76" s="204">
        <v>40612</v>
      </c>
      <c r="N76" s="204">
        <v>0</v>
      </c>
      <c r="O76" s="204">
        <v>75000</v>
      </c>
      <c r="P76" s="205">
        <v>10500</v>
      </c>
      <c r="Q76" s="205">
        <v>0</v>
      </c>
      <c r="R76" s="206">
        <v>0</v>
      </c>
      <c r="S76" s="206">
        <v>0</v>
      </c>
      <c r="T76" s="206">
        <v>0</v>
      </c>
      <c r="U76" s="204">
        <v>0</v>
      </c>
      <c r="V76" s="204">
        <v>0</v>
      </c>
      <c r="W76" s="204">
        <v>0</v>
      </c>
      <c r="X76" s="204">
        <v>0</v>
      </c>
      <c r="Y76" s="207">
        <v>0</v>
      </c>
      <c r="Z76" s="264" t="s">
        <v>253</v>
      </c>
      <c r="AA76" s="264" t="s">
        <v>449</v>
      </c>
      <c r="AB76" s="208" t="s">
        <v>45</v>
      </c>
      <c r="AC76" s="216" t="s">
        <v>61</v>
      </c>
    </row>
    <row r="77" spans="1:29" ht="12.75" customHeight="1">
      <c r="A77" s="131">
        <v>5323520010</v>
      </c>
      <c r="B77" s="124">
        <v>60</v>
      </c>
      <c r="C77" s="125" t="s">
        <v>31</v>
      </c>
      <c r="D77" s="200" t="s">
        <v>10</v>
      </c>
      <c r="E77" s="126" t="s">
        <v>354</v>
      </c>
      <c r="F77" s="201" t="s">
        <v>9</v>
      </c>
      <c r="G77" s="201">
        <v>5</v>
      </c>
      <c r="H77" s="202" t="s">
        <v>293</v>
      </c>
      <c r="I77" s="203">
        <v>2943710</v>
      </c>
      <c r="J77" s="203">
        <v>213859</v>
      </c>
      <c r="K77" s="204">
        <v>10000</v>
      </c>
      <c r="L77" s="204">
        <v>267000</v>
      </c>
      <c r="M77" s="204">
        <v>20203</v>
      </c>
      <c r="N77" s="204">
        <v>355288</v>
      </c>
      <c r="O77" s="204">
        <v>0</v>
      </c>
      <c r="P77" s="205">
        <v>623000</v>
      </c>
      <c r="Q77" s="205">
        <v>829007</v>
      </c>
      <c r="R77" s="206">
        <v>0</v>
      </c>
      <c r="S77" s="206">
        <v>0</v>
      </c>
      <c r="T77" s="206">
        <v>0</v>
      </c>
      <c r="U77" s="204">
        <v>0</v>
      </c>
      <c r="V77" s="204">
        <v>0</v>
      </c>
      <c r="W77" s="204">
        <v>0</v>
      </c>
      <c r="X77" s="204">
        <v>0</v>
      </c>
      <c r="Y77" s="207">
        <v>0</v>
      </c>
      <c r="Z77" s="264" t="s">
        <v>255</v>
      </c>
      <c r="AA77" s="264" t="s">
        <v>311</v>
      </c>
      <c r="AB77" s="208" t="s">
        <v>48</v>
      </c>
      <c r="AC77" s="216" t="s">
        <v>61</v>
      </c>
    </row>
    <row r="78" spans="1:29" ht="63.75" customHeight="1">
      <c r="A78" s="131">
        <v>5113520010</v>
      </c>
      <c r="B78" s="124">
        <v>60</v>
      </c>
      <c r="C78" s="125" t="s">
        <v>31</v>
      </c>
      <c r="D78" s="200" t="s">
        <v>10</v>
      </c>
      <c r="E78" s="126" t="s">
        <v>6</v>
      </c>
      <c r="F78" s="201" t="s">
        <v>9</v>
      </c>
      <c r="G78" s="201">
        <v>5</v>
      </c>
      <c r="H78" s="202" t="s">
        <v>294</v>
      </c>
      <c r="I78" s="203">
        <v>1214320</v>
      </c>
      <c r="J78" s="203">
        <v>75861</v>
      </c>
      <c r="K78" s="204">
        <v>63210</v>
      </c>
      <c r="L78" s="204">
        <v>170667</v>
      </c>
      <c r="M78" s="204">
        <v>40636</v>
      </c>
      <c r="N78" s="204">
        <v>109717</v>
      </c>
      <c r="O78" s="204">
        <v>100000</v>
      </c>
      <c r="P78" s="205">
        <v>398223</v>
      </c>
      <c r="Q78" s="205">
        <v>256006</v>
      </c>
      <c r="R78" s="206">
        <v>0</v>
      </c>
      <c r="S78" s="206">
        <v>0</v>
      </c>
      <c r="T78" s="206">
        <v>0</v>
      </c>
      <c r="U78" s="204">
        <v>0</v>
      </c>
      <c r="V78" s="204">
        <v>0</v>
      </c>
      <c r="W78" s="204">
        <v>0</v>
      </c>
      <c r="X78" s="204">
        <v>0</v>
      </c>
      <c r="Y78" s="207">
        <v>0</v>
      </c>
      <c r="Z78" s="264" t="s">
        <v>257</v>
      </c>
      <c r="AA78" s="264" t="s">
        <v>415</v>
      </c>
      <c r="AB78" s="208" t="s">
        <v>21</v>
      </c>
      <c r="AC78" s="216" t="s">
        <v>61</v>
      </c>
    </row>
    <row r="79" spans="1:29" ht="38.25" customHeight="1">
      <c r="A79" s="131">
        <v>5523720002</v>
      </c>
      <c r="B79" s="124">
        <v>60</v>
      </c>
      <c r="C79" s="125" t="s">
        <v>31</v>
      </c>
      <c r="D79" s="200" t="s">
        <v>13</v>
      </c>
      <c r="E79" s="126"/>
      <c r="F79" s="201" t="s">
        <v>9</v>
      </c>
      <c r="G79" s="201">
        <v>5</v>
      </c>
      <c r="H79" s="202" t="s">
        <v>227</v>
      </c>
      <c r="I79" s="203">
        <v>467919</v>
      </c>
      <c r="J79" s="203">
        <v>17314</v>
      </c>
      <c r="K79" s="204">
        <v>11555</v>
      </c>
      <c r="L79" s="204">
        <v>93600</v>
      </c>
      <c r="M79" s="204">
        <v>17923</v>
      </c>
      <c r="N79" s="204">
        <v>0</v>
      </c>
      <c r="O79" s="204">
        <v>0</v>
      </c>
      <c r="P79" s="205">
        <v>218400</v>
      </c>
      <c r="Q79" s="205">
        <v>0</v>
      </c>
      <c r="R79" s="206">
        <v>0</v>
      </c>
      <c r="S79" s="206">
        <v>0</v>
      </c>
      <c r="T79" s="206">
        <v>0</v>
      </c>
      <c r="U79" s="204">
        <v>0</v>
      </c>
      <c r="V79" s="204">
        <v>0</v>
      </c>
      <c r="W79" s="204">
        <v>0</v>
      </c>
      <c r="X79" s="204">
        <v>0</v>
      </c>
      <c r="Y79" s="207">
        <v>0</v>
      </c>
      <c r="Z79" s="264" t="s">
        <v>255</v>
      </c>
      <c r="AA79" s="264" t="s">
        <v>46</v>
      </c>
      <c r="AB79" s="208" t="s">
        <v>53</v>
      </c>
      <c r="AC79" s="216" t="s">
        <v>61</v>
      </c>
    </row>
    <row r="80" spans="1:29" ht="38.25" customHeight="1">
      <c r="A80" s="131">
        <v>5323520009</v>
      </c>
      <c r="B80" s="124">
        <v>60</v>
      </c>
      <c r="C80" s="125" t="s">
        <v>31</v>
      </c>
      <c r="D80" s="200" t="s">
        <v>13</v>
      </c>
      <c r="E80" s="392" t="s">
        <v>354</v>
      </c>
      <c r="F80" s="201" t="s">
        <v>9</v>
      </c>
      <c r="G80" s="201">
        <v>5</v>
      </c>
      <c r="H80" s="202" t="s">
        <v>840</v>
      </c>
      <c r="I80" s="203">
        <v>929607</v>
      </c>
      <c r="J80" s="203">
        <v>29532</v>
      </c>
      <c r="K80" s="204">
        <v>20000</v>
      </c>
      <c r="L80" s="204">
        <v>24000</v>
      </c>
      <c r="M80" s="204">
        <v>13429</v>
      </c>
      <c r="N80" s="204">
        <v>0</v>
      </c>
      <c r="O80" s="204">
        <v>0</v>
      </c>
      <c r="P80" s="205">
        <v>56000</v>
      </c>
      <c r="Q80" s="205">
        <v>0</v>
      </c>
      <c r="R80" s="206">
        <v>0</v>
      </c>
      <c r="S80" s="206">
        <v>0</v>
      </c>
      <c r="T80" s="206">
        <v>0</v>
      </c>
      <c r="U80" s="204">
        <v>0</v>
      </c>
      <c r="V80" s="204">
        <v>0</v>
      </c>
      <c r="W80" s="204">
        <v>0</v>
      </c>
      <c r="X80" s="204">
        <v>0</v>
      </c>
      <c r="Y80" s="207">
        <v>0</v>
      </c>
      <c r="Z80" s="264">
        <v>41913</v>
      </c>
      <c r="AA80" s="264">
        <v>42430</v>
      </c>
      <c r="AB80" s="208" t="s">
        <v>48</v>
      </c>
      <c r="AC80" s="216" t="s">
        <v>61</v>
      </c>
    </row>
    <row r="81" spans="1:29" ht="51" customHeight="1">
      <c r="A81" s="131">
        <v>5413520013</v>
      </c>
      <c r="B81" s="124">
        <v>60</v>
      </c>
      <c r="C81" s="125" t="s">
        <v>31</v>
      </c>
      <c r="D81" s="200" t="s">
        <v>13</v>
      </c>
      <c r="E81" s="126"/>
      <c r="F81" s="201" t="s">
        <v>9</v>
      </c>
      <c r="G81" s="201">
        <v>5</v>
      </c>
      <c r="H81" s="202" t="s">
        <v>421</v>
      </c>
      <c r="I81" s="203">
        <v>76275</v>
      </c>
      <c r="J81" s="203">
        <v>3931</v>
      </c>
      <c r="K81" s="204">
        <v>3000</v>
      </c>
      <c r="L81" s="204">
        <v>2594</v>
      </c>
      <c r="M81" s="204">
        <v>696</v>
      </c>
      <c r="N81" s="204">
        <v>0</v>
      </c>
      <c r="O81" s="204">
        <v>0</v>
      </c>
      <c r="P81" s="205">
        <v>6054</v>
      </c>
      <c r="Q81" s="205">
        <v>0</v>
      </c>
      <c r="R81" s="206">
        <v>0</v>
      </c>
      <c r="S81" s="206">
        <v>0</v>
      </c>
      <c r="T81" s="206">
        <v>0</v>
      </c>
      <c r="U81" s="204">
        <v>0</v>
      </c>
      <c r="V81" s="204">
        <v>0</v>
      </c>
      <c r="W81" s="204">
        <v>0</v>
      </c>
      <c r="X81" s="204">
        <v>0</v>
      </c>
      <c r="Y81" s="207">
        <v>0</v>
      </c>
      <c r="Z81" s="264" t="s">
        <v>36</v>
      </c>
      <c r="AA81" s="264" t="s">
        <v>66</v>
      </c>
      <c r="AB81" s="208" t="s">
        <v>45</v>
      </c>
      <c r="AC81" s="216" t="s">
        <v>61</v>
      </c>
    </row>
    <row r="82" spans="1:29" ht="63.75" customHeight="1">
      <c r="A82" s="131">
        <v>5623520015</v>
      </c>
      <c r="B82" s="124">
        <v>60</v>
      </c>
      <c r="C82" s="125" t="s">
        <v>31</v>
      </c>
      <c r="D82" s="200" t="s">
        <v>10</v>
      </c>
      <c r="E82" s="126"/>
      <c r="F82" s="201" t="s">
        <v>9</v>
      </c>
      <c r="G82" s="201">
        <v>5</v>
      </c>
      <c r="H82" s="202" t="s">
        <v>422</v>
      </c>
      <c r="I82" s="203">
        <v>680769</v>
      </c>
      <c r="J82" s="203">
        <v>7853</v>
      </c>
      <c r="K82" s="204">
        <v>35000</v>
      </c>
      <c r="L82" s="204">
        <v>6000</v>
      </c>
      <c r="M82" s="204">
        <v>25224</v>
      </c>
      <c r="N82" s="204">
        <v>0</v>
      </c>
      <c r="O82" s="204">
        <v>0</v>
      </c>
      <c r="P82" s="205">
        <v>14000</v>
      </c>
      <c r="Q82" s="205">
        <v>0</v>
      </c>
      <c r="R82" s="206">
        <v>0</v>
      </c>
      <c r="S82" s="206">
        <v>0</v>
      </c>
      <c r="T82" s="206">
        <v>0</v>
      </c>
      <c r="U82" s="204">
        <v>0</v>
      </c>
      <c r="V82" s="204">
        <v>0</v>
      </c>
      <c r="W82" s="204">
        <v>0</v>
      </c>
      <c r="X82" s="204">
        <v>0</v>
      </c>
      <c r="Y82" s="207">
        <v>0</v>
      </c>
      <c r="Z82" s="264" t="s">
        <v>36</v>
      </c>
      <c r="AA82" s="264" t="s">
        <v>275</v>
      </c>
      <c r="AB82" s="208" t="s">
        <v>25</v>
      </c>
      <c r="AC82" s="216" t="s">
        <v>61</v>
      </c>
    </row>
    <row r="83" spans="1:29" ht="38.25" customHeight="1">
      <c r="A83" s="131">
        <v>5623520016</v>
      </c>
      <c r="B83" s="124">
        <v>60</v>
      </c>
      <c r="C83" s="125" t="s">
        <v>31</v>
      </c>
      <c r="D83" s="200" t="s">
        <v>10</v>
      </c>
      <c r="E83" s="126"/>
      <c r="F83" s="201" t="s">
        <v>9</v>
      </c>
      <c r="G83" s="201">
        <v>5</v>
      </c>
      <c r="H83" s="202" t="s">
        <v>423</v>
      </c>
      <c r="I83" s="203">
        <v>620039</v>
      </c>
      <c r="J83" s="203">
        <v>11444</v>
      </c>
      <c r="K83" s="204">
        <v>35000</v>
      </c>
      <c r="L83" s="204">
        <v>0</v>
      </c>
      <c r="M83" s="204">
        <v>15560</v>
      </c>
      <c r="N83" s="204">
        <v>0</v>
      </c>
      <c r="O83" s="204">
        <v>0</v>
      </c>
      <c r="P83" s="205">
        <v>0</v>
      </c>
      <c r="Q83" s="205">
        <v>0</v>
      </c>
      <c r="R83" s="206">
        <v>0</v>
      </c>
      <c r="S83" s="206">
        <v>0</v>
      </c>
      <c r="T83" s="206">
        <v>0</v>
      </c>
      <c r="U83" s="204">
        <v>0</v>
      </c>
      <c r="V83" s="204">
        <v>0</v>
      </c>
      <c r="W83" s="204">
        <v>0</v>
      </c>
      <c r="X83" s="204">
        <v>0</v>
      </c>
      <c r="Y83" s="207">
        <v>0</v>
      </c>
      <c r="Z83" s="264" t="s">
        <v>406</v>
      </c>
      <c r="AA83" s="264" t="s">
        <v>292</v>
      </c>
      <c r="AB83" s="208" t="s">
        <v>25</v>
      </c>
      <c r="AC83" s="216" t="s">
        <v>61</v>
      </c>
    </row>
    <row r="84" spans="1:29" ht="38.25" customHeight="1">
      <c r="A84" s="131">
        <v>5513520010</v>
      </c>
      <c r="B84" s="124">
        <v>60</v>
      </c>
      <c r="C84" s="125" t="s">
        <v>31</v>
      </c>
      <c r="D84" s="200" t="s">
        <v>13</v>
      </c>
      <c r="E84" s="126"/>
      <c r="F84" s="201" t="s">
        <v>9</v>
      </c>
      <c r="G84" s="201">
        <v>5</v>
      </c>
      <c r="H84" s="202" t="s">
        <v>424</v>
      </c>
      <c r="I84" s="203">
        <v>110337</v>
      </c>
      <c r="J84" s="203">
        <v>1697</v>
      </c>
      <c r="K84" s="204">
        <v>6000</v>
      </c>
      <c r="L84" s="204">
        <v>3000</v>
      </c>
      <c r="M84" s="204">
        <v>3337</v>
      </c>
      <c r="N84" s="204">
        <v>0</v>
      </c>
      <c r="O84" s="204">
        <v>0</v>
      </c>
      <c r="P84" s="205">
        <v>7000</v>
      </c>
      <c r="Q84" s="205">
        <v>0</v>
      </c>
      <c r="R84" s="206">
        <v>0</v>
      </c>
      <c r="S84" s="206">
        <v>0</v>
      </c>
      <c r="T84" s="206">
        <v>0</v>
      </c>
      <c r="U84" s="204">
        <v>0</v>
      </c>
      <c r="V84" s="204">
        <v>0</v>
      </c>
      <c r="W84" s="204">
        <v>0</v>
      </c>
      <c r="X84" s="204">
        <v>0</v>
      </c>
      <c r="Y84" s="207">
        <v>0</v>
      </c>
      <c r="Z84" s="264" t="s">
        <v>54</v>
      </c>
      <c r="AA84" s="264" t="s">
        <v>292</v>
      </c>
      <c r="AB84" s="208" t="s">
        <v>41</v>
      </c>
      <c r="AC84" s="216" t="s">
        <v>61</v>
      </c>
    </row>
    <row r="85" spans="1:29" ht="51" customHeight="1">
      <c r="A85" s="131">
        <v>5003520016</v>
      </c>
      <c r="B85" s="124">
        <v>60</v>
      </c>
      <c r="C85" s="125" t="s">
        <v>31</v>
      </c>
      <c r="D85" s="200" t="s">
        <v>13</v>
      </c>
      <c r="E85" s="126"/>
      <c r="F85" s="201" t="s">
        <v>9</v>
      </c>
      <c r="G85" s="201">
        <v>5</v>
      </c>
      <c r="H85" s="202" t="s">
        <v>425</v>
      </c>
      <c r="I85" s="203">
        <v>89655</v>
      </c>
      <c r="J85" s="203">
        <v>346</v>
      </c>
      <c r="K85" s="204">
        <v>5706</v>
      </c>
      <c r="L85" s="204">
        <v>16500</v>
      </c>
      <c r="M85" s="204">
        <v>2914</v>
      </c>
      <c r="N85" s="204">
        <v>0</v>
      </c>
      <c r="O85" s="204">
        <v>0</v>
      </c>
      <c r="P85" s="205">
        <v>38500</v>
      </c>
      <c r="Q85" s="205">
        <v>0</v>
      </c>
      <c r="R85" s="206">
        <v>0</v>
      </c>
      <c r="S85" s="206">
        <v>0</v>
      </c>
      <c r="T85" s="206">
        <v>0</v>
      </c>
      <c r="U85" s="204">
        <v>0</v>
      </c>
      <c r="V85" s="204">
        <v>0</v>
      </c>
      <c r="W85" s="204">
        <v>0</v>
      </c>
      <c r="X85" s="204">
        <v>0</v>
      </c>
      <c r="Y85" s="207">
        <v>0</v>
      </c>
      <c r="Z85" s="264" t="s">
        <v>255</v>
      </c>
      <c r="AA85" s="264" t="s">
        <v>66</v>
      </c>
      <c r="AB85" s="208" t="s">
        <v>22</v>
      </c>
      <c r="AC85" s="216" t="s">
        <v>61</v>
      </c>
    </row>
    <row r="86" spans="1:29" ht="38.25" customHeight="1">
      <c r="A86" s="131">
        <v>5513520008</v>
      </c>
      <c r="B86" s="124">
        <v>60</v>
      </c>
      <c r="C86" s="125" t="s">
        <v>31</v>
      </c>
      <c r="D86" s="200" t="s">
        <v>13</v>
      </c>
      <c r="E86" s="126"/>
      <c r="F86" s="201" t="s">
        <v>9</v>
      </c>
      <c r="G86" s="201">
        <v>5</v>
      </c>
      <c r="H86" s="202" t="s">
        <v>857</v>
      </c>
      <c r="I86" s="203">
        <v>461358</v>
      </c>
      <c r="J86" s="203">
        <v>847</v>
      </c>
      <c r="K86" s="204">
        <v>15000</v>
      </c>
      <c r="L86" s="204">
        <v>30000</v>
      </c>
      <c r="M86" s="204">
        <v>30289</v>
      </c>
      <c r="N86" s="204">
        <v>0</v>
      </c>
      <c r="O86" s="204">
        <v>0</v>
      </c>
      <c r="P86" s="205">
        <v>70000</v>
      </c>
      <c r="Q86" s="205">
        <v>0</v>
      </c>
      <c r="R86" s="206">
        <v>0</v>
      </c>
      <c r="S86" s="206">
        <v>0</v>
      </c>
      <c r="T86" s="206">
        <v>0</v>
      </c>
      <c r="U86" s="204">
        <v>0</v>
      </c>
      <c r="V86" s="204">
        <v>0</v>
      </c>
      <c r="W86" s="204">
        <v>0</v>
      </c>
      <c r="X86" s="204">
        <v>0</v>
      </c>
      <c r="Y86" s="207">
        <v>0</v>
      </c>
      <c r="Z86" s="264" t="s">
        <v>255</v>
      </c>
      <c r="AA86" s="264" t="s">
        <v>292</v>
      </c>
      <c r="AB86" s="208" t="s">
        <v>53</v>
      </c>
      <c r="AC86" s="216" t="s">
        <v>61</v>
      </c>
    </row>
    <row r="87" spans="1:29" ht="38.25" customHeight="1">
      <c r="A87" s="131">
        <v>5513720001</v>
      </c>
      <c r="B87" s="124">
        <v>60</v>
      </c>
      <c r="C87" s="125" t="s">
        <v>31</v>
      </c>
      <c r="D87" s="200" t="s">
        <v>13</v>
      </c>
      <c r="E87" s="126"/>
      <c r="F87" s="201" t="s">
        <v>9</v>
      </c>
      <c r="G87" s="201">
        <v>5</v>
      </c>
      <c r="H87" s="202" t="s">
        <v>426</v>
      </c>
      <c r="I87" s="203">
        <v>40010</v>
      </c>
      <c r="J87" s="203">
        <v>300</v>
      </c>
      <c r="K87" s="204">
        <v>0</v>
      </c>
      <c r="L87" s="204">
        <v>0</v>
      </c>
      <c r="M87" s="204">
        <v>3701</v>
      </c>
      <c r="N87" s="204">
        <v>0</v>
      </c>
      <c r="O87" s="204">
        <v>0</v>
      </c>
      <c r="P87" s="205">
        <v>0</v>
      </c>
      <c r="Q87" s="205">
        <v>0</v>
      </c>
      <c r="R87" s="206">
        <v>0</v>
      </c>
      <c r="S87" s="206">
        <v>0</v>
      </c>
      <c r="T87" s="206">
        <v>0</v>
      </c>
      <c r="U87" s="204">
        <v>0</v>
      </c>
      <c r="V87" s="204">
        <v>0</v>
      </c>
      <c r="W87" s="204">
        <v>0</v>
      </c>
      <c r="X87" s="204">
        <v>0</v>
      </c>
      <c r="Y87" s="207">
        <v>0</v>
      </c>
      <c r="Z87" s="264" t="s">
        <v>403</v>
      </c>
      <c r="AA87" s="264" t="s">
        <v>232</v>
      </c>
      <c r="AB87" s="208" t="s">
        <v>41</v>
      </c>
      <c r="AC87" s="216" t="s">
        <v>61</v>
      </c>
    </row>
    <row r="88" spans="1:29" ht="25.5" customHeight="1">
      <c r="A88" s="131">
        <v>5513720002</v>
      </c>
      <c r="B88" s="124">
        <v>60</v>
      </c>
      <c r="C88" s="125" t="s">
        <v>31</v>
      </c>
      <c r="D88" s="200" t="s">
        <v>13</v>
      </c>
      <c r="E88" s="126"/>
      <c r="F88" s="201" t="s">
        <v>9</v>
      </c>
      <c r="G88" s="201">
        <v>5</v>
      </c>
      <c r="H88" s="202" t="s">
        <v>428</v>
      </c>
      <c r="I88" s="203">
        <v>108257</v>
      </c>
      <c r="J88" s="203">
        <v>480</v>
      </c>
      <c r="K88" s="204">
        <v>850</v>
      </c>
      <c r="L88" s="204">
        <v>1020</v>
      </c>
      <c r="M88" s="204">
        <v>9496</v>
      </c>
      <c r="N88" s="204">
        <v>0</v>
      </c>
      <c r="O88" s="204">
        <v>0</v>
      </c>
      <c r="P88" s="205">
        <v>2380</v>
      </c>
      <c r="Q88" s="205">
        <v>0</v>
      </c>
      <c r="R88" s="206">
        <v>0</v>
      </c>
      <c r="S88" s="206">
        <v>0</v>
      </c>
      <c r="T88" s="206">
        <v>0</v>
      </c>
      <c r="U88" s="204">
        <v>0</v>
      </c>
      <c r="V88" s="204">
        <v>0</v>
      </c>
      <c r="W88" s="204">
        <v>0</v>
      </c>
      <c r="X88" s="204">
        <v>0</v>
      </c>
      <c r="Y88" s="207">
        <v>0</v>
      </c>
      <c r="Z88" s="264" t="s">
        <v>36</v>
      </c>
      <c r="AA88" s="264" t="s">
        <v>275</v>
      </c>
      <c r="AB88" s="208" t="s">
        <v>41</v>
      </c>
      <c r="AC88" s="216" t="s">
        <v>61</v>
      </c>
    </row>
    <row r="89" spans="1:29" ht="51" customHeight="1">
      <c r="A89" s="131">
        <v>5003270007</v>
      </c>
      <c r="B89" s="124">
        <v>60</v>
      </c>
      <c r="C89" s="125" t="s">
        <v>31</v>
      </c>
      <c r="D89" s="200" t="s">
        <v>13</v>
      </c>
      <c r="E89" s="126"/>
      <c r="F89" s="201" t="s">
        <v>9</v>
      </c>
      <c r="G89" s="201">
        <v>5</v>
      </c>
      <c r="H89" s="202" t="s">
        <v>218</v>
      </c>
      <c r="I89" s="203">
        <v>998000</v>
      </c>
      <c r="J89" s="203">
        <v>71419</v>
      </c>
      <c r="K89" s="204">
        <v>14081</v>
      </c>
      <c r="L89" s="204">
        <v>66150</v>
      </c>
      <c r="M89" s="204">
        <v>14300</v>
      </c>
      <c r="N89" s="204">
        <v>0</v>
      </c>
      <c r="O89" s="204">
        <v>0</v>
      </c>
      <c r="P89" s="205">
        <v>154350</v>
      </c>
      <c r="Q89" s="205">
        <v>0</v>
      </c>
      <c r="R89" s="206">
        <v>0</v>
      </c>
      <c r="S89" s="206">
        <v>0</v>
      </c>
      <c r="T89" s="206">
        <v>0</v>
      </c>
      <c r="U89" s="204">
        <v>0</v>
      </c>
      <c r="V89" s="204">
        <v>0</v>
      </c>
      <c r="W89" s="204">
        <v>0</v>
      </c>
      <c r="X89" s="204">
        <v>0</v>
      </c>
      <c r="Y89" s="207">
        <v>0</v>
      </c>
      <c r="Z89" s="264" t="s">
        <v>255</v>
      </c>
      <c r="AA89" s="264" t="s">
        <v>275</v>
      </c>
      <c r="AB89" s="208" t="s">
        <v>51</v>
      </c>
      <c r="AC89" s="216" t="s">
        <v>61</v>
      </c>
    </row>
    <row r="90" spans="1:29" ht="51" customHeight="1">
      <c r="A90" s="131">
        <v>5003530003</v>
      </c>
      <c r="B90" s="124">
        <v>60</v>
      </c>
      <c r="C90" s="125" t="s">
        <v>31</v>
      </c>
      <c r="D90" s="200" t="s">
        <v>13</v>
      </c>
      <c r="E90" s="126"/>
      <c r="F90" s="201" t="s">
        <v>9</v>
      </c>
      <c r="G90" s="201">
        <v>5</v>
      </c>
      <c r="H90" s="202" t="s">
        <v>43</v>
      </c>
      <c r="I90" s="203">
        <v>767432</v>
      </c>
      <c r="J90" s="203">
        <v>19241</v>
      </c>
      <c r="K90" s="204">
        <v>35000</v>
      </c>
      <c r="L90" s="204">
        <v>9000</v>
      </c>
      <c r="M90" s="204">
        <v>22502</v>
      </c>
      <c r="N90" s="204">
        <v>0</v>
      </c>
      <c r="O90" s="204">
        <v>128571</v>
      </c>
      <c r="P90" s="205">
        <v>21000</v>
      </c>
      <c r="Q90" s="205">
        <v>0</v>
      </c>
      <c r="R90" s="206">
        <v>0</v>
      </c>
      <c r="S90" s="206">
        <v>0</v>
      </c>
      <c r="T90" s="206">
        <v>0</v>
      </c>
      <c r="U90" s="204">
        <v>0</v>
      </c>
      <c r="V90" s="204">
        <v>0</v>
      </c>
      <c r="W90" s="204">
        <v>0</v>
      </c>
      <c r="X90" s="204">
        <v>0</v>
      </c>
      <c r="Y90" s="207">
        <v>0</v>
      </c>
      <c r="Z90" s="264" t="s">
        <v>54</v>
      </c>
      <c r="AA90" s="264" t="s">
        <v>232</v>
      </c>
      <c r="AB90" s="208" t="s">
        <v>22</v>
      </c>
      <c r="AC90" s="216" t="s">
        <v>61</v>
      </c>
    </row>
    <row r="91" spans="1:29" ht="25.5" customHeight="1">
      <c r="A91" s="131">
        <v>5003520004</v>
      </c>
      <c r="B91" s="124">
        <v>60</v>
      </c>
      <c r="C91" s="125" t="s">
        <v>31</v>
      </c>
      <c r="D91" s="200" t="s">
        <v>172</v>
      </c>
      <c r="E91" s="126"/>
      <c r="F91" s="201" t="s">
        <v>9</v>
      </c>
      <c r="G91" s="201">
        <v>5</v>
      </c>
      <c r="H91" s="202" t="s">
        <v>429</v>
      </c>
      <c r="I91" s="203">
        <v>644525</v>
      </c>
      <c r="J91" s="203">
        <v>185898</v>
      </c>
      <c r="K91" s="204">
        <v>0</v>
      </c>
      <c r="L91" s="204">
        <v>0</v>
      </c>
      <c r="M91" s="204">
        <v>7000</v>
      </c>
      <c r="N91" s="204">
        <v>0</v>
      </c>
      <c r="O91" s="204">
        <v>103000</v>
      </c>
      <c r="P91" s="205">
        <v>0</v>
      </c>
      <c r="Q91" s="205">
        <v>0</v>
      </c>
      <c r="R91" s="206">
        <v>0</v>
      </c>
      <c r="S91" s="206">
        <v>0</v>
      </c>
      <c r="T91" s="206">
        <v>0</v>
      </c>
      <c r="U91" s="204">
        <v>0</v>
      </c>
      <c r="V91" s="204">
        <v>0</v>
      </c>
      <c r="W91" s="204">
        <v>0</v>
      </c>
      <c r="X91" s="204">
        <v>0</v>
      </c>
      <c r="Y91" s="207">
        <v>0</v>
      </c>
      <c r="Z91" s="264" t="s">
        <v>275</v>
      </c>
      <c r="AA91" s="264" t="s">
        <v>430</v>
      </c>
      <c r="AB91" s="208" t="s">
        <v>22</v>
      </c>
      <c r="AC91" s="216" t="s">
        <v>61</v>
      </c>
    </row>
    <row r="92" spans="1:29" ht="51" customHeight="1">
      <c r="A92" s="131">
        <v>5513520011</v>
      </c>
      <c r="B92" s="124">
        <v>60</v>
      </c>
      <c r="C92" s="125" t="s">
        <v>31</v>
      </c>
      <c r="D92" s="200" t="s">
        <v>13</v>
      </c>
      <c r="E92" s="126"/>
      <c r="F92" s="201" t="s">
        <v>9</v>
      </c>
      <c r="G92" s="201">
        <v>5</v>
      </c>
      <c r="H92" s="202" t="s">
        <v>431</v>
      </c>
      <c r="I92" s="203">
        <v>401789</v>
      </c>
      <c r="J92" s="203">
        <v>1308</v>
      </c>
      <c r="K92" s="204">
        <v>23000</v>
      </c>
      <c r="L92" s="204">
        <v>0</v>
      </c>
      <c r="M92" s="204">
        <v>15871</v>
      </c>
      <c r="N92" s="204">
        <v>0</v>
      </c>
      <c r="O92" s="204">
        <v>142857</v>
      </c>
      <c r="P92" s="205">
        <v>0</v>
      </c>
      <c r="Q92" s="205">
        <v>0</v>
      </c>
      <c r="R92" s="206">
        <v>0</v>
      </c>
      <c r="S92" s="206">
        <v>0</v>
      </c>
      <c r="T92" s="206">
        <v>0</v>
      </c>
      <c r="U92" s="204">
        <v>0</v>
      </c>
      <c r="V92" s="204">
        <v>0</v>
      </c>
      <c r="W92" s="204">
        <v>0</v>
      </c>
      <c r="X92" s="204">
        <v>0</v>
      </c>
      <c r="Y92" s="207">
        <v>0</v>
      </c>
      <c r="Z92" s="264" t="s">
        <v>36</v>
      </c>
      <c r="AA92" s="264" t="s">
        <v>232</v>
      </c>
      <c r="AB92" s="208" t="s">
        <v>41</v>
      </c>
      <c r="AC92" s="216" t="s">
        <v>61</v>
      </c>
    </row>
    <row r="93" spans="1:29" ht="25.5" customHeight="1">
      <c r="A93" s="131">
        <v>5413710002</v>
      </c>
      <c r="B93" s="124">
        <v>60</v>
      </c>
      <c r="C93" s="125" t="s">
        <v>31</v>
      </c>
      <c r="D93" s="200" t="s">
        <v>10</v>
      </c>
      <c r="E93" s="126"/>
      <c r="F93" s="201" t="s">
        <v>9</v>
      </c>
      <c r="G93" s="201">
        <v>5</v>
      </c>
      <c r="H93" s="202" t="s">
        <v>432</v>
      </c>
      <c r="I93" s="203">
        <v>537211</v>
      </c>
      <c r="J93" s="203">
        <v>37581</v>
      </c>
      <c r="K93" s="204">
        <v>8000</v>
      </c>
      <c r="L93" s="204">
        <v>45000</v>
      </c>
      <c r="M93" s="204">
        <v>8141</v>
      </c>
      <c r="N93" s="204">
        <v>0</v>
      </c>
      <c r="O93" s="204">
        <v>0</v>
      </c>
      <c r="P93" s="205">
        <v>105000</v>
      </c>
      <c r="Q93" s="205">
        <v>0</v>
      </c>
      <c r="R93" s="206">
        <v>0</v>
      </c>
      <c r="S93" s="206">
        <v>0</v>
      </c>
      <c r="T93" s="206">
        <v>0</v>
      </c>
      <c r="U93" s="204">
        <v>0</v>
      </c>
      <c r="V93" s="204">
        <v>0</v>
      </c>
      <c r="W93" s="204">
        <v>0</v>
      </c>
      <c r="X93" s="204">
        <v>0</v>
      </c>
      <c r="Y93" s="207">
        <v>0</v>
      </c>
      <c r="Z93" s="264" t="s">
        <v>251</v>
      </c>
      <c r="AA93" s="264" t="s">
        <v>332</v>
      </c>
      <c r="AB93" s="208" t="s">
        <v>45</v>
      </c>
      <c r="AC93" s="216" t="s">
        <v>61</v>
      </c>
    </row>
    <row r="94" spans="1:29" ht="38.25" customHeight="1">
      <c r="A94" s="131">
        <v>5003730001</v>
      </c>
      <c r="B94" s="124">
        <v>60</v>
      </c>
      <c r="C94" s="125" t="s">
        <v>31</v>
      </c>
      <c r="D94" s="200" t="s">
        <v>13</v>
      </c>
      <c r="E94" s="126"/>
      <c r="F94" s="201" t="s">
        <v>9</v>
      </c>
      <c r="G94" s="201">
        <v>5</v>
      </c>
      <c r="H94" s="202" t="s">
        <v>433</v>
      </c>
      <c r="I94" s="203">
        <v>279861</v>
      </c>
      <c r="J94" s="203">
        <v>1000</v>
      </c>
      <c r="K94" s="204">
        <v>3000</v>
      </c>
      <c r="L94" s="204">
        <v>3300</v>
      </c>
      <c r="M94" s="204">
        <v>23986</v>
      </c>
      <c r="N94" s="204">
        <v>0</v>
      </c>
      <c r="O94" s="204">
        <v>0</v>
      </c>
      <c r="P94" s="205">
        <v>7700</v>
      </c>
      <c r="Q94" s="205">
        <v>0</v>
      </c>
      <c r="R94" s="206">
        <v>0</v>
      </c>
      <c r="S94" s="206">
        <v>0</v>
      </c>
      <c r="T94" s="206">
        <v>0</v>
      </c>
      <c r="U94" s="204">
        <v>0</v>
      </c>
      <c r="V94" s="204">
        <v>0</v>
      </c>
      <c r="W94" s="204">
        <v>0</v>
      </c>
      <c r="X94" s="204">
        <v>0</v>
      </c>
      <c r="Y94" s="207">
        <v>0</v>
      </c>
      <c r="Z94" s="264" t="s">
        <v>54</v>
      </c>
      <c r="AA94" s="264" t="s">
        <v>275</v>
      </c>
      <c r="AB94" s="208" t="s">
        <v>22</v>
      </c>
      <c r="AC94" s="216" t="s">
        <v>61</v>
      </c>
    </row>
    <row r="95" spans="1:29" ht="25.5" customHeight="1">
      <c r="A95" s="131">
        <v>5713720003</v>
      </c>
      <c r="B95" s="124">
        <v>60</v>
      </c>
      <c r="C95" s="125" t="s">
        <v>31</v>
      </c>
      <c r="D95" s="200" t="s">
        <v>13</v>
      </c>
      <c r="E95" s="126"/>
      <c r="F95" s="201" t="s">
        <v>9</v>
      </c>
      <c r="G95" s="201">
        <v>5</v>
      </c>
      <c r="H95" s="202" t="s">
        <v>434</v>
      </c>
      <c r="I95" s="203">
        <v>87020</v>
      </c>
      <c r="J95" s="203">
        <v>126</v>
      </c>
      <c r="K95" s="204">
        <v>0</v>
      </c>
      <c r="L95" s="204">
        <v>0</v>
      </c>
      <c r="M95" s="204">
        <v>8576</v>
      </c>
      <c r="N95" s="204">
        <v>0</v>
      </c>
      <c r="O95" s="204">
        <v>0</v>
      </c>
      <c r="P95" s="205">
        <v>0</v>
      </c>
      <c r="Q95" s="205">
        <v>0</v>
      </c>
      <c r="R95" s="206">
        <v>0</v>
      </c>
      <c r="S95" s="206">
        <v>0</v>
      </c>
      <c r="T95" s="206">
        <v>0</v>
      </c>
      <c r="U95" s="204">
        <v>0</v>
      </c>
      <c r="V95" s="204">
        <v>0</v>
      </c>
      <c r="W95" s="204">
        <v>0</v>
      </c>
      <c r="X95" s="204">
        <v>0</v>
      </c>
      <c r="Y95" s="207">
        <v>0</v>
      </c>
      <c r="Z95" s="264" t="s">
        <v>233</v>
      </c>
      <c r="AA95" s="264" t="s">
        <v>275</v>
      </c>
      <c r="AB95" s="208" t="s">
        <v>47</v>
      </c>
      <c r="AC95" s="216" t="s">
        <v>61</v>
      </c>
    </row>
    <row r="96" spans="1:29" ht="38.25" customHeight="1">
      <c r="A96" s="131">
        <v>5713720006</v>
      </c>
      <c r="B96" s="124">
        <v>60</v>
      </c>
      <c r="C96" s="125" t="s">
        <v>31</v>
      </c>
      <c r="D96" s="200" t="s">
        <v>13</v>
      </c>
      <c r="E96" s="126"/>
      <c r="F96" s="201" t="s">
        <v>9</v>
      </c>
      <c r="G96" s="201">
        <v>5</v>
      </c>
      <c r="H96" s="202" t="s">
        <v>435</v>
      </c>
      <c r="I96" s="203">
        <v>200000</v>
      </c>
      <c r="J96" s="203">
        <v>1240</v>
      </c>
      <c r="K96" s="204">
        <v>0</v>
      </c>
      <c r="L96" s="204">
        <v>0</v>
      </c>
      <c r="M96" s="204">
        <v>18760</v>
      </c>
      <c r="N96" s="204">
        <v>0</v>
      </c>
      <c r="O96" s="204">
        <v>0</v>
      </c>
      <c r="P96" s="205">
        <v>0</v>
      </c>
      <c r="Q96" s="205">
        <v>0</v>
      </c>
      <c r="R96" s="206">
        <v>0</v>
      </c>
      <c r="S96" s="206">
        <v>0</v>
      </c>
      <c r="T96" s="206">
        <v>0</v>
      </c>
      <c r="U96" s="204">
        <v>0</v>
      </c>
      <c r="V96" s="204">
        <v>0</v>
      </c>
      <c r="W96" s="204">
        <v>0</v>
      </c>
      <c r="X96" s="204">
        <v>0</v>
      </c>
      <c r="Y96" s="207">
        <v>0</v>
      </c>
      <c r="Z96" s="264" t="s">
        <v>233</v>
      </c>
      <c r="AA96" s="264" t="s">
        <v>275</v>
      </c>
      <c r="AB96" s="208" t="s">
        <v>47</v>
      </c>
      <c r="AC96" s="216" t="s">
        <v>61</v>
      </c>
    </row>
    <row r="97" spans="1:29" ht="25.5" customHeight="1">
      <c r="A97" s="131">
        <v>5533730001</v>
      </c>
      <c r="B97" s="124">
        <v>60</v>
      </c>
      <c r="C97" s="125" t="s">
        <v>31</v>
      </c>
      <c r="D97" s="200" t="s">
        <v>13</v>
      </c>
      <c r="E97" s="126"/>
      <c r="F97" s="201" t="s">
        <v>9</v>
      </c>
      <c r="G97" s="201">
        <v>5</v>
      </c>
      <c r="H97" s="202" t="s">
        <v>436</v>
      </c>
      <c r="I97" s="203">
        <v>105000</v>
      </c>
      <c r="J97" s="203">
        <v>0</v>
      </c>
      <c r="K97" s="204">
        <v>0</v>
      </c>
      <c r="L97" s="204">
        <v>0</v>
      </c>
      <c r="M97" s="204">
        <v>10500</v>
      </c>
      <c r="N97" s="204">
        <v>0</v>
      </c>
      <c r="O97" s="204">
        <v>0</v>
      </c>
      <c r="P97" s="205">
        <v>0</v>
      </c>
      <c r="Q97" s="205">
        <v>0</v>
      </c>
      <c r="R97" s="206">
        <v>0</v>
      </c>
      <c r="S97" s="206">
        <v>0</v>
      </c>
      <c r="T97" s="206">
        <v>0</v>
      </c>
      <c r="U97" s="204">
        <v>0</v>
      </c>
      <c r="V97" s="204">
        <v>0</v>
      </c>
      <c r="W97" s="204">
        <v>0</v>
      </c>
      <c r="X97" s="204">
        <v>0</v>
      </c>
      <c r="Y97" s="207">
        <v>0</v>
      </c>
      <c r="Z97" s="264" t="s">
        <v>233</v>
      </c>
      <c r="AA97" s="264" t="s">
        <v>275</v>
      </c>
      <c r="AB97" s="208" t="s">
        <v>51</v>
      </c>
      <c r="AC97" s="216" t="s">
        <v>61</v>
      </c>
    </row>
    <row r="98" spans="1:29" ht="25.5" customHeight="1">
      <c r="A98" s="131">
        <v>5213720014</v>
      </c>
      <c r="B98" s="124">
        <v>60</v>
      </c>
      <c r="C98" s="125" t="s">
        <v>31</v>
      </c>
      <c r="D98" s="200" t="s">
        <v>13</v>
      </c>
      <c r="E98" s="126"/>
      <c r="F98" s="201" t="s">
        <v>9</v>
      </c>
      <c r="G98" s="201">
        <v>5</v>
      </c>
      <c r="H98" s="202" t="s">
        <v>437</v>
      </c>
      <c r="I98" s="203">
        <v>110000</v>
      </c>
      <c r="J98" s="203">
        <v>0</v>
      </c>
      <c r="K98" s="204">
        <v>0</v>
      </c>
      <c r="L98" s="204">
        <v>0</v>
      </c>
      <c r="M98" s="204">
        <v>11000</v>
      </c>
      <c r="N98" s="204">
        <v>0</v>
      </c>
      <c r="O98" s="204">
        <v>0</v>
      </c>
      <c r="P98" s="205">
        <v>0</v>
      </c>
      <c r="Q98" s="205">
        <v>0</v>
      </c>
      <c r="R98" s="206">
        <v>0</v>
      </c>
      <c r="S98" s="206">
        <v>0</v>
      </c>
      <c r="T98" s="206">
        <v>0</v>
      </c>
      <c r="U98" s="204">
        <v>0</v>
      </c>
      <c r="V98" s="204">
        <v>0</v>
      </c>
      <c r="W98" s="204">
        <v>0</v>
      </c>
      <c r="X98" s="204">
        <v>0</v>
      </c>
      <c r="Y98" s="207">
        <v>0</v>
      </c>
      <c r="Z98" s="264" t="s">
        <v>233</v>
      </c>
      <c r="AA98" s="264" t="s">
        <v>275</v>
      </c>
      <c r="AB98" s="208" t="s">
        <v>19</v>
      </c>
      <c r="AC98" s="216" t="s">
        <v>61</v>
      </c>
    </row>
    <row r="99" spans="1:29" ht="38.25" customHeight="1">
      <c r="A99" s="131">
        <v>5003720036</v>
      </c>
      <c r="B99" s="124">
        <v>60</v>
      </c>
      <c r="C99" s="125" t="s">
        <v>31</v>
      </c>
      <c r="D99" s="200" t="s">
        <v>13</v>
      </c>
      <c r="E99" s="126" t="s">
        <v>6</v>
      </c>
      <c r="F99" s="201" t="s">
        <v>9</v>
      </c>
      <c r="G99" s="201">
        <v>5</v>
      </c>
      <c r="H99" s="202" t="s">
        <v>438</v>
      </c>
      <c r="I99" s="203">
        <v>73000</v>
      </c>
      <c r="J99" s="203">
        <v>0</v>
      </c>
      <c r="K99" s="204">
        <v>3000</v>
      </c>
      <c r="L99" s="204">
        <v>0</v>
      </c>
      <c r="M99" s="204">
        <v>3188</v>
      </c>
      <c r="N99" s="204">
        <v>0</v>
      </c>
      <c r="O99" s="204">
        <v>11112</v>
      </c>
      <c r="P99" s="205">
        <v>0</v>
      </c>
      <c r="Q99" s="205">
        <v>0</v>
      </c>
      <c r="R99" s="206">
        <v>0</v>
      </c>
      <c r="S99" s="206">
        <v>0</v>
      </c>
      <c r="T99" s="206">
        <v>0</v>
      </c>
      <c r="U99" s="204">
        <v>0</v>
      </c>
      <c r="V99" s="204">
        <v>0</v>
      </c>
      <c r="W99" s="204">
        <v>0</v>
      </c>
      <c r="X99" s="204">
        <v>0</v>
      </c>
      <c r="Y99" s="207">
        <v>0</v>
      </c>
      <c r="Z99" s="264" t="s">
        <v>427</v>
      </c>
      <c r="AA99" s="264" t="s">
        <v>30</v>
      </c>
      <c r="AB99" s="208" t="s">
        <v>22</v>
      </c>
      <c r="AC99" s="216" t="s">
        <v>61</v>
      </c>
    </row>
    <row r="100" spans="1:29" ht="51" customHeight="1">
      <c r="A100" s="131">
        <v>5213720005</v>
      </c>
      <c r="B100" s="124">
        <v>60</v>
      </c>
      <c r="C100" s="125" t="s">
        <v>31</v>
      </c>
      <c r="D100" s="200" t="s">
        <v>13</v>
      </c>
      <c r="E100" s="126" t="s">
        <v>6</v>
      </c>
      <c r="F100" s="201" t="s">
        <v>9</v>
      </c>
      <c r="G100" s="201">
        <v>5</v>
      </c>
      <c r="H100" s="202" t="s">
        <v>439</v>
      </c>
      <c r="I100" s="203">
        <v>727000</v>
      </c>
      <c r="J100" s="203">
        <v>10357</v>
      </c>
      <c r="K100" s="204">
        <v>0</v>
      </c>
      <c r="L100" s="204">
        <v>0</v>
      </c>
      <c r="M100" s="204">
        <v>58143</v>
      </c>
      <c r="N100" s="204">
        <v>0</v>
      </c>
      <c r="O100" s="204">
        <v>132000</v>
      </c>
      <c r="P100" s="205">
        <v>0</v>
      </c>
      <c r="Q100" s="205">
        <v>0</v>
      </c>
      <c r="R100" s="206">
        <v>0</v>
      </c>
      <c r="S100" s="206">
        <v>0</v>
      </c>
      <c r="T100" s="206">
        <v>0</v>
      </c>
      <c r="U100" s="204">
        <v>0</v>
      </c>
      <c r="V100" s="204">
        <v>0</v>
      </c>
      <c r="W100" s="204">
        <v>0</v>
      </c>
      <c r="X100" s="204">
        <v>0</v>
      </c>
      <c r="Y100" s="207">
        <v>0</v>
      </c>
      <c r="Z100" s="264" t="s">
        <v>403</v>
      </c>
      <c r="AA100" s="264" t="s">
        <v>288</v>
      </c>
      <c r="AB100" s="208" t="s">
        <v>19</v>
      </c>
      <c r="AC100" s="216" t="s">
        <v>61</v>
      </c>
    </row>
    <row r="101" spans="1:29" ht="38.25" customHeight="1">
      <c r="A101" s="131">
        <v>5113720010</v>
      </c>
      <c r="B101" s="124">
        <v>60</v>
      </c>
      <c r="C101" s="125" t="s">
        <v>31</v>
      </c>
      <c r="D101" s="200" t="s">
        <v>10</v>
      </c>
      <c r="E101" s="126"/>
      <c r="F101" s="201" t="s">
        <v>9</v>
      </c>
      <c r="G101" s="201">
        <v>5</v>
      </c>
      <c r="H101" s="202" t="s">
        <v>440</v>
      </c>
      <c r="I101" s="203">
        <v>500000</v>
      </c>
      <c r="J101" s="203">
        <v>10000</v>
      </c>
      <c r="K101" s="204">
        <v>10000</v>
      </c>
      <c r="L101" s="204">
        <v>15000</v>
      </c>
      <c r="M101" s="204">
        <v>30000</v>
      </c>
      <c r="N101" s="204">
        <v>0</v>
      </c>
      <c r="O101" s="204">
        <v>0</v>
      </c>
      <c r="P101" s="205">
        <v>35000</v>
      </c>
      <c r="Q101" s="205">
        <v>0</v>
      </c>
      <c r="R101" s="206">
        <v>0</v>
      </c>
      <c r="S101" s="206">
        <v>0</v>
      </c>
      <c r="T101" s="206">
        <v>0</v>
      </c>
      <c r="U101" s="204">
        <v>0</v>
      </c>
      <c r="V101" s="204">
        <v>0</v>
      </c>
      <c r="W101" s="204">
        <v>0</v>
      </c>
      <c r="X101" s="204">
        <v>0</v>
      </c>
      <c r="Y101" s="207">
        <v>0</v>
      </c>
      <c r="Z101" s="264" t="s">
        <v>254</v>
      </c>
      <c r="AA101" s="264" t="s">
        <v>292</v>
      </c>
      <c r="AB101" s="208" t="s">
        <v>21</v>
      </c>
      <c r="AC101" s="216" t="s">
        <v>61</v>
      </c>
    </row>
    <row r="102" spans="1:29" ht="12.75" customHeight="1">
      <c r="A102" s="131">
        <v>5003720037</v>
      </c>
      <c r="B102" s="124">
        <v>60</v>
      </c>
      <c r="C102" s="125" t="s">
        <v>31</v>
      </c>
      <c r="D102" s="200" t="s">
        <v>10</v>
      </c>
      <c r="E102" s="126"/>
      <c r="F102" s="201" t="s">
        <v>9</v>
      </c>
      <c r="G102" s="201">
        <v>5</v>
      </c>
      <c r="H102" s="202" t="s">
        <v>441</v>
      </c>
      <c r="I102" s="203">
        <v>189828</v>
      </c>
      <c r="J102" s="203">
        <v>0</v>
      </c>
      <c r="K102" s="204">
        <v>8983</v>
      </c>
      <c r="L102" s="204">
        <v>4754</v>
      </c>
      <c r="M102" s="204">
        <v>9999</v>
      </c>
      <c r="N102" s="204">
        <v>0</v>
      </c>
      <c r="O102" s="204">
        <v>0</v>
      </c>
      <c r="P102" s="205">
        <v>11092</v>
      </c>
      <c r="Q102" s="205">
        <v>0</v>
      </c>
      <c r="R102" s="206">
        <v>0</v>
      </c>
      <c r="S102" s="206">
        <v>0</v>
      </c>
      <c r="T102" s="206">
        <v>0</v>
      </c>
      <c r="U102" s="204">
        <v>0</v>
      </c>
      <c r="V102" s="204">
        <v>0</v>
      </c>
      <c r="W102" s="204">
        <v>0</v>
      </c>
      <c r="X102" s="204">
        <v>0</v>
      </c>
      <c r="Y102" s="207">
        <v>0</v>
      </c>
      <c r="Z102" s="264" t="s">
        <v>36</v>
      </c>
      <c r="AA102" s="264" t="s">
        <v>275</v>
      </c>
      <c r="AB102" s="208" t="s">
        <v>22</v>
      </c>
      <c r="AC102" s="216" t="s">
        <v>61</v>
      </c>
    </row>
    <row r="103" spans="1:29" ht="12.75" customHeight="1">
      <c r="A103" s="131">
        <v>5003720038</v>
      </c>
      <c r="B103" s="124">
        <v>60</v>
      </c>
      <c r="C103" s="125" t="s">
        <v>31</v>
      </c>
      <c r="D103" s="200" t="s">
        <v>10</v>
      </c>
      <c r="E103" s="126"/>
      <c r="F103" s="201" t="s">
        <v>9</v>
      </c>
      <c r="G103" s="201">
        <v>5</v>
      </c>
      <c r="H103" s="202" t="s">
        <v>442</v>
      </c>
      <c r="I103" s="203">
        <v>40000</v>
      </c>
      <c r="J103" s="203">
        <v>0</v>
      </c>
      <c r="K103" s="204">
        <v>2000</v>
      </c>
      <c r="L103" s="204">
        <v>600</v>
      </c>
      <c r="M103" s="204">
        <v>2000</v>
      </c>
      <c r="N103" s="204">
        <v>0</v>
      </c>
      <c r="O103" s="204">
        <v>0</v>
      </c>
      <c r="P103" s="205">
        <v>1400</v>
      </c>
      <c r="Q103" s="205">
        <v>0</v>
      </c>
      <c r="R103" s="206">
        <v>0</v>
      </c>
      <c r="S103" s="206">
        <v>0</v>
      </c>
      <c r="T103" s="206">
        <v>0</v>
      </c>
      <c r="U103" s="204">
        <v>0</v>
      </c>
      <c r="V103" s="204">
        <v>0</v>
      </c>
      <c r="W103" s="204">
        <v>0</v>
      </c>
      <c r="X103" s="204">
        <v>0</v>
      </c>
      <c r="Y103" s="207">
        <v>0</v>
      </c>
      <c r="Z103" s="264" t="s">
        <v>54</v>
      </c>
      <c r="AA103" s="264" t="s">
        <v>292</v>
      </c>
      <c r="AB103" s="208" t="s">
        <v>22</v>
      </c>
      <c r="AC103" s="216" t="s">
        <v>61</v>
      </c>
    </row>
    <row r="104" spans="1:29" ht="38.25" customHeight="1">
      <c r="A104" s="131">
        <v>5613520004</v>
      </c>
      <c r="B104" s="124">
        <v>60</v>
      </c>
      <c r="C104" s="125" t="s">
        <v>31</v>
      </c>
      <c r="D104" s="200" t="s">
        <v>10</v>
      </c>
      <c r="E104" s="126"/>
      <c r="F104" s="201" t="s">
        <v>9</v>
      </c>
      <c r="G104" s="201">
        <v>5</v>
      </c>
      <c r="H104" s="202" t="s">
        <v>443</v>
      </c>
      <c r="I104" s="203">
        <v>160928</v>
      </c>
      <c r="J104" s="203">
        <v>3516</v>
      </c>
      <c r="K104" s="204">
        <v>4000</v>
      </c>
      <c r="L104" s="204">
        <v>0</v>
      </c>
      <c r="M104" s="204">
        <v>8577</v>
      </c>
      <c r="N104" s="204">
        <v>0</v>
      </c>
      <c r="O104" s="204">
        <v>0</v>
      </c>
      <c r="P104" s="205">
        <v>0</v>
      </c>
      <c r="Q104" s="205">
        <v>0</v>
      </c>
      <c r="R104" s="206">
        <v>0</v>
      </c>
      <c r="S104" s="206">
        <v>0</v>
      </c>
      <c r="T104" s="206">
        <v>0</v>
      </c>
      <c r="U104" s="204">
        <v>0</v>
      </c>
      <c r="V104" s="204">
        <v>0</v>
      </c>
      <c r="W104" s="204">
        <v>0</v>
      </c>
      <c r="X104" s="204">
        <v>0</v>
      </c>
      <c r="Y104" s="207">
        <v>0</v>
      </c>
      <c r="Z104" s="264" t="s">
        <v>18</v>
      </c>
      <c r="AA104" s="264" t="s">
        <v>232</v>
      </c>
      <c r="AB104" s="208" t="s">
        <v>194</v>
      </c>
      <c r="AC104" s="216" t="s">
        <v>61</v>
      </c>
    </row>
    <row r="105" spans="1:29" ht="38.25" customHeight="1">
      <c r="A105" s="131">
        <v>5623720005</v>
      </c>
      <c r="B105" s="124">
        <v>60</v>
      </c>
      <c r="C105" s="125" t="s">
        <v>31</v>
      </c>
      <c r="D105" s="200" t="s">
        <v>10</v>
      </c>
      <c r="E105" s="126" t="s">
        <v>6</v>
      </c>
      <c r="F105" s="201" t="s">
        <v>9</v>
      </c>
      <c r="G105" s="201">
        <v>5</v>
      </c>
      <c r="H105" s="202" t="s">
        <v>444</v>
      </c>
      <c r="I105" s="203">
        <v>800000</v>
      </c>
      <c r="J105" s="203">
        <v>19000</v>
      </c>
      <c r="K105" s="204">
        <v>10000</v>
      </c>
      <c r="L105" s="204">
        <v>0</v>
      </c>
      <c r="M105" s="204">
        <v>46000</v>
      </c>
      <c r="N105" s="204">
        <v>0</v>
      </c>
      <c r="O105" s="204">
        <v>50000</v>
      </c>
      <c r="P105" s="205">
        <v>0</v>
      </c>
      <c r="Q105" s="205">
        <v>0</v>
      </c>
      <c r="R105" s="206">
        <v>0</v>
      </c>
      <c r="S105" s="206">
        <v>0</v>
      </c>
      <c r="T105" s="206">
        <v>0</v>
      </c>
      <c r="U105" s="204">
        <v>0</v>
      </c>
      <c r="V105" s="204">
        <v>0</v>
      </c>
      <c r="W105" s="204">
        <v>0</v>
      </c>
      <c r="X105" s="204">
        <v>0</v>
      </c>
      <c r="Y105" s="207">
        <v>0</v>
      </c>
      <c r="Z105" s="264" t="s">
        <v>406</v>
      </c>
      <c r="AA105" s="264" t="s">
        <v>288</v>
      </c>
      <c r="AB105" s="208" t="s">
        <v>25</v>
      </c>
      <c r="AC105" s="216" t="s">
        <v>61</v>
      </c>
    </row>
    <row r="106" spans="1:29" ht="38.25" customHeight="1">
      <c r="A106" s="131">
        <v>5623720006</v>
      </c>
      <c r="B106" s="124">
        <v>60</v>
      </c>
      <c r="C106" s="125" t="s">
        <v>31</v>
      </c>
      <c r="D106" s="200" t="s">
        <v>10</v>
      </c>
      <c r="E106" s="126" t="s">
        <v>6</v>
      </c>
      <c r="F106" s="201" t="s">
        <v>9</v>
      </c>
      <c r="G106" s="201">
        <v>5</v>
      </c>
      <c r="H106" s="202" t="s">
        <v>445</v>
      </c>
      <c r="I106" s="203">
        <v>242665</v>
      </c>
      <c r="J106" s="203">
        <v>0</v>
      </c>
      <c r="K106" s="204">
        <v>8000</v>
      </c>
      <c r="L106" s="204">
        <v>0</v>
      </c>
      <c r="M106" s="204">
        <v>17000</v>
      </c>
      <c r="N106" s="204">
        <v>0</v>
      </c>
      <c r="O106" s="204">
        <v>50000</v>
      </c>
      <c r="P106" s="205">
        <v>0</v>
      </c>
      <c r="Q106" s="205">
        <v>0</v>
      </c>
      <c r="R106" s="206">
        <v>0</v>
      </c>
      <c r="S106" s="206">
        <v>0</v>
      </c>
      <c r="T106" s="206">
        <v>0</v>
      </c>
      <c r="U106" s="204">
        <v>0</v>
      </c>
      <c r="V106" s="204">
        <v>0</v>
      </c>
      <c r="W106" s="204">
        <v>0</v>
      </c>
      <c r="X106" s="204">
        <v>0</v>
      </c>
      <c r="Y106" s="207">
        <v>0</v>
      </c>
      <c r="Z106" s="264" t="s">
        <v>406</v>
      </c>
      <c r="AA106" s="264" t="s">
        <v>288</v>
      </c>
      <c r="AB106" s="208" t="s">
        <v>25</v>
      </c>
      <c r="AC106" s="216" t="s">
        <v>61</v>
      </c>
    </row>
    <row r="107" spans="1:29" ht="51" customHeight="1">
      <c r="A107" s="131">
        <v>5003720014</v>
      </c>
      <c r="B107" s="124">
        <v>60</v>
      </c>
      <c r="C107" s="125" t="s">
        <v>31</v>
      </c>
      <c r="D107" s="200" t="s">
        <v>12</v>
      </c>
      <c r="E107" s="126" t="s">
        <v>6</v>
      </c>
      <c r="F107" s="201" t="s">
        <v>9</v>
      </c>
      <c r="G107" s="201">
        <v>5</v>
      </c>
      <c r="H107" s="202" t="s">
        <v>446</v>
      </c>
      <c r="I107" s="203">
        <v>50000</v>
      </c>
      <c r="J107" s="203">
        <v>0</v>
      </c>
      <c r="K107" s="204">
        <v>0</v>
      </c>
      <c r="L107" s="204">
        <v>0</v>
      </c>
      <c r="M107" s="204">
        <v>4600</v>
      </c>
      <c r="N107" s="204">
        <v>0</v>
      </c>
      <c r="O107" s="204">
        <v>4000</v>
      </c>
      <c r="P107" s="205">
        <v>0</v>
      </c>
      <c r="Q107" s="205">
        <v>0</v>
      </c>
      <c r="R107" s="206">
        <v>0</v>
      </c>
      <c r="S107" s="206">
        <v>0</v>
      </c>
      <c r="T107" s="206">
        <v>0</v>
      </c>
      <c r="U107" s="204">
        <v>0</v>
      </c>
      <c r="V107" s="204">
        <v>0</v>
      </c>
      <c r="W107" s="204">
        <v>0</v>
      </c>
      <c r="X107" s="204">
        <v>0</v>
      </c>
      <c r="Y107" s="207">
        <v>0</v>
      </c>
      <c r="Z107" s="264" t="s">
        <v>427</v>
      </c>
      <c r="AA107" s="264" t="s">
        <v>30</v>
      </c>
      <c r="AB107" s="208" t="s">
        <v>22</v>
      </c>
      <c r="AC107" s="216" t="s">
        <v>61</v>
      </c>
    </row>
    <row r="108" spans="1:29" ht="51" customHeight="1">
      <c r="A108" s="131">
        <v>5313720002</v>
      </c>
      <c r="B108" s="124">
        <v>60</v>
      </c>
      <c r="C108" s="125" t="s">
        <v>31</v>
      </c>
      <c r="D108" s="200" t="s">
        <v>12</v>
      </c>
      <c r="E108" s="126" t="s">
        <v>6</v>
      </c>
      <c r="F108" s="201" t="s">
        <v>9</v>
      </c>
      <c r="G108" s="201">
        <v>5</v>
      </c>
      <c r="H108" s="202" t="s">
        <v>447</v>
      </c>
      <c r="I108" s="203">
        <v>100000</v>
      </c>
      <c r="J108" s="203">
        <v>0</v>
      </c>
      <c r="K108" s="204">
        <v>0</v>
      </c>
      <c r="L108" s="204">
        <v>0</v>
      </c>
      <c r="M108" s="204">
        <v>9300</v>
      </c>
      <c r="N108" s="204">
        <v>0</v>
      </c>
      <c r="O108" s="204">
        <v>7000</v>
      </c>
      <c r="P108" s="205">
        <v>0</v>
      </c>
      <c r="Q108" s="205">
        <v>0</v>
      </c>
      <c r="R108" s="206">
        <v>0</v>
      </c>
      <c r="S108" s="206">
        <v>0</v>
      </c>
      <c r="T108" s="206">
        <v>0</v>
      </c>
      <c r="U108" s="204">
        <v>0</v>
      </c>
      <c r="V108" s="204">
        <v>0</v>
      </c>
      <c r="W108" s="204">
        <v>0</v>
      </c>
      <c r="X108" s="204">
        <v>0</v>
      </c>
      <c r="Y108" s="207">
        <v>0</v>
      </c>
      <c r="Z108" s="264" t="s">
        <v>403</v>
      </c>
      <c r="AA108" s="264" t="s">
        <v>232</v>
      </c>
      <c r="AB108" s="208" t="s">
        <v>22</v>
      </c>
      <c r="AC108" s="216" t="s">
        <v>61</v>
      </c>
    </row>
    <row r="109" spans="1:29" ht="38.25" customHeight="1">
      <c r="A109" s="131">
        <v>5413720001</v>
      </c>
      <c r="B109" s="124">
        <v>60</v>
      </c>
      <c r="C109" s="125" t="s">
        <v>31</v>
      </c>
      <c r="D109" s="200" t="s">
        <v>10</v>
      </c>
      <c r="E109" s="126" t="s">
        <v>6</v>
      </c>
      <c r="F109" s="201" t="s">
        <v>9</v>
      </c>
      <c r="G109" s="201">
        <v>5</v>
      </c>
      <c r="H109" s="202" t="s">
        <v>448</v>
      </c>
      <c r="I109" s="203">
        <v>250000</v>
      </c>
      <c r="J109" s="203">
        <v>350</v>
      </c>
      <c r="K109" s="204">
        <v>0</v>
      </c>
      <c r="L109" s="204">
        <v>0</v>
      </c>
      <c r="M109" s="204">
        <v>23650</v>
      </c>
      <c r="N109" s="204">
        <v>0</v>
      </c>
      <c r="O109" s="204">
        <v>10000</v>
      </c>
      <c r="P109" s="205">
        <v>0</v>
      </c>
      <c r="Q109" s="205">
        <v>0</v>
      </c>
      <c r="R109" s="206">
        <v>0</v>
      </c>
      <c r="S109" s="206">
        <v>0</v>
      </c>
      <c r="T109" s="206">
        <v>0</v>
      </c>
      <c r="U109" s="204">
        <v>0</v>
      </c>
      <c r="V109" s="204">
        <v>0</v>
      </c>
      <c r="W109" s="204">
        <v>0</v>
      </c>
      <c r="X109" s="204">
        <v>0</v>
      </c>
      <c r="Y109" s="207">
        <v>0</v>
      </c>
      <c r="Z109" s="264" t="s">
        <v>297</v>
      </c>
      <c r="AA109" s="264" t="s">
        <v>449</v>
      </c>
      <c r="AB109" s="208" t="s">
        <v>45</v>
      </c>
      <c r="AC109" s="216" t="s">
        <v>61</v>
      </c>
    </row>
    <row r="110" spans="1:29" ht="12.75" customHeight="1">
      <c r="A110" s="131">
        <v>5423720004</v>
      </c>
      <c r="B110" s="124">
        <v>60</v>
      </c>
      <c r="C110" s="125" t="s">
        <v>31</v>
      </c>
      <c r="D110" s="200" t="s">
        <v>10</v>
      </c>
      <c r="E110" s="126"/>
      <c r="F110" s="201" t="s">
        <v>9</v>
      </c>
      <c r="G110" s="201">
        <v>5</v>
      </c>
      <c r="H110" s="202" t="s">
        <v>450</v>
      </c>
      <c r="I110" s="203">
        <v>70000</v>
      </c>
      <c r="J110" s="203">
        <v>350</v>
      </c>
      <c r="K110" s="204">
        <v>0</v>
      </c>
      <c r="L110" s="204">
        <v>0</v>
      </c>
      <c r="M110" s="204">
        <v>6650</v>
      </c>
      <c r="N110" s="204">
        <v>0</v>
      </c>
      <c r="O110" s="204">
        <v>0</v>
      </c>
      <c r="P110" s="205">
        <v>0</v>
      </c>
      <c r="Q110" s="205">
        <v>0</v>
      </c>
      <c r="R110" s="206">
        <v>0</v>
      </c>
      <c r="S110" s="206">
        <v>0</v>
      </c>
      <c r="T110" s="206">
        <v>0</v>
      </c>
      <c r="U110" s="204">
        <v>0</v>
      </c>
      <c r="V110" s="204">
        <v>0</v>
      </c>
      <c r="W110" s="204">
        <v>0</v>
      </c>
      <c r="X110" s="204">
        <v>0</v>
      </c>
      <c r="Y110" s="207">
        <v>0</v>
      </c>
      <c r="Z110" s="264" t="s">
        <v>332</v>
      </c>
      <c r="AA110" s="264" t="s">
        <v>30</v>
      </c>
      <c r="AB110" s="208" t="s">
        <v>50</v>
      </c>
      <c r="AC110" s="216" t="s">
        <v>61</v>
      </c>
    </row>
    <row r="111" spans="1:29" ht="12.75" customHeight="1">
      <c r="A111" s="131">
        <v>5423720003</v>
      </c>
      <c r="B111" s="124">
        <v>60</v>
      </c>
      <c r="C111" s="125" t="s">
        <v>31</v>
      </c>
      <c r="D111" s="200" t="s">
        <v>10</v>
      </c>
      <c r="E111" s="126" t="s">
        <v>6</v>
      </c>
      <c r="F111" s="201" t="s">
        <v>9</v>
      </c>
      <c r="G111" s="201">
        <v>5</v>
      </c>
      <c r="H111" s="202" t="s">
        <v>451</v>
      </c>
      <c r="I111" s="203">
        <v>40000</v>
      </c>
      <c r="J111" s="203">
        <v>350</v>
      </c>
      <c r="K111" s="204">
        <v>0</v>
      </c>
      <c r="L111" s="204">
        <v>0</v>
      </c>
      <c r="M111" s="204">
        <v>3200</v>
      </c>
      <c r="N111" s="204">
        <v>0</v>
      </c>
      <c r="O111" s="204">
        <v>4950</v>
      </c>
      <c r="P111" s="205">
        <v>0</v>
      </c>
      <c r="Q111" s="205">
        <v>0</v>
      </c>
      <c r="R111" s="206">
        <v>0</v>
      </c>
      <c r="S111" s="206">
        <v>0</v>
      </c>
      <c r="T111" s="206">
        <v>0</v>
      </c>
      <c r="U111" s="204">
        <v>0</v>
      </c>
      <c r="V111" s="204">
        <v>0</v>
      </c>
      <c r="W111" s="204">
        <v>0</v>
      </c>
      <c r="X111" s="204">
        <v>0</v>
      </c>
      <c r="Y111" s="207">
        <v>0</v>
      </c>
      <c r="Z111" s="264" t="s">
        <v>332</v>
      </c>
      <c r="AA111" s="264" t="s">
        <v>30</v>
      </c>
      <c r="AB111" s="208" t="s">
        <v>50</v>
      </c>
      <c r="AC111" s="216" t="s">
        <v>61</v>
      </c>
    </row>
    <row r="112" spans="1:29" ht="38.25" customHeight="1">
      <c r="A112" s="131">
        <v>5323720004</v>
      </c>
      <c r="B112" s="124">
        <v>60</v>
      </c>
      <c r="C112" s="125" t="s">
        <v>31</v>
      </c>
      <c r="D112" s="200" t="s">
        <v>10</v>
      </c>
      <c r="E112" s="126" t="s">
        <v>6</v>
      </c>
      <c r="F112" s="201" t="s">
        <v>9</v>
      </c>
      <c r="G112" s="201">
        <v>5</v>
      </c>
      <c r="H112" s="202" t="s">
        <v>452</v>
      </c>
      <c r="I112" s="203">
        <v>300000</v>
      </c>
      <c r="J112" s="203">
        <v>0</v>
      </c>
      <c r="K112" s="204">
        <v>0</v>
      </c>
      <c r="L112" s="204">
        <v>0</v>
      </c>
      <c r="M112" s="204">
        <v>26000</v>
      </c>
      <c r="N112" s="204">
        <v>0</v>
      </c>
      <c r="O112" s="204">
        <v>40000</v>
      </c>
      <c r="P112" s="205">
        <v>0</v>
      </c>
      <c r="Q112" s="205">
        <v>0</v>
      </c>
      <c r="R112" s="206">
        <v>0</v>
      </c>
      <c r="S112" s="206">
        <v>0</v>
      </c>
      <c r="T112" s="206">
        <v>0</v>
      </c>
      <c r="U112" s="204">
        <v>0</v>
      </c>
      <c r="V112" s="204">
        <v>0</v>
      </c>
      <c r="W112" s="204">
        <v>0</v>
      </c>
      <c r="X112" s="204">
        <v>0</v>
      </c>
      <c r="Y112" s="207">
        <v>0</v>
      </c>
      <c r="Z112" s="264" t="s">
        <v>297</v>
      </c>
      <c r="AA112" s="264" t="s">
        <v>311</v>
      </c>
      <c r="AB112" s="208" t="s">
        <v>48</v>
      </c>
      <c r="AC112" s="216" t="s">
        <v>61</v>
      </c>
    </row>
    <row r="113" spans="1:29" ht="12.75" customHeight="1">
      <c r="A113" s="131">
        <v>5423720005</v>
      </c>
      <c r="B113" s="124">
        <v>60</v>
      </c>
      <c r="C113" s="125" t="s">
        <v>31</v>
      </c>
      <c r="D113" s="200" t="s">
        <v>13</v>
      </c>
      <c r="E113" s="126"/>
      <c r="F113" s="201" t="s">
        <v>9</v>
      </c>
      <c r="G113" s="201">
        <v>5</v>
      </c>
      <c r="H113" s="202" t="s">
        <v>453</v>
      </c>
      <c r="I113" s="203">
        <v>50000</v>
      </c>
      <c r="J113" s="203">
        <v>350</v>
      </c>
      <c r="K113" s="204">
        <v>0</v>
      </c>
      <c r="L113" s="204">
        <v>0</v>
      </c>
      <c r="M113" s="204">
        <v>4650</v>
      </c>
      <c r="N113" s="204">
        <v>0</v>
      </c>
      <c r="O113" s="204">
        <v>0</v>
      </c>
      <c r="P113" s="205">
        <v>0</v>
      </c>
      <c r="Q113" s="205">
        <v>0</v>
      </c>
      <c r="R113" s="206">
        <v>0</v>
      </c>
      <c r="S113" s="206">
        <v>0</v>
      </c>
      <c r="T113" s="206">
        <v>0</v>
      </c>
      <c r="U113" s="204">
        <v>0</v>
      </c>
      <c r="V113" s="204">
        <v>0</v>
      </c>
      <c r="W113" s="204">
        <v>0</v>
      </c>
      <c r="X113" s="204">
        <v>0</v>
      </c>
      <c r="Y113" s="207">
        <v>0</v>
      </c>
      <c r="Z113" s="264" t="s">
        <v>403</v>
      </c>
      <c r="AA113" s="264" t="s">
        <v>232</v>
      </c>
      <c r="AB113" s="208" t="s">
        <v>50</v>
      </c>
      <c r="AC113" s="216" t="s">
        <v>61</v>
      </c>
    </row>
    <row r="114" spans="1:29" ht="38.25" customHeight="1">
      <c r="A114" s="131">
        <v>5533720004</v>
      </c>
      <c r="B114" s="124">
        <v>60</v>
      </c>
      <c r="C114" s="125" t="s">
        <v>31</v>
      </c>
      <c r="D114" s="200" t="s">
        <v>10</v>
      </c>
      <c r="E114" s="126" t="s">
        <v>6</v>
      </c>
      <c r="F114" s="201" t="s">
        <v>9</v>
      </c>
      <c r="G114" s="201">
        <v>5</v>
      </c>
      <c r="H114" s="202" t="s">
        <v>454</v>
      </c>
      <c r="I114" s="203">
        <v>230000</v>
      </c>
      <c r="J114" s="203">
        <v>100</v>
      </c>
      <c r="K114" s="204">
        <v>0</v>
      </c>
      <c r="L114" s="204">
        <v>0</v>
      </c>
      <c r="M114" s="204">
        <v>19900</v>
      </c>
      <c r="N114" s="204">
        <v>0</v>
      </c>
      <c r="O114" s="204">
        <v>30000</v>
      </c>
      <c r="P114" s="205">
        <v>0</v>
      </c>
      <c r="Q114" s="205">
        <v>0</v>
      </c>
      <c r="R114" s="206">
        <v>0</v>
      </c>
      <c r="S114" s="206">
        <v>0</v>
      </c>
      <c r="T114" s="206">
        <v>0</v>
      </c>
      <c r="U114" s="204">
        <v>0</v>
      </c>
      <c r="V114" s="204">
        <v>0</v>
      </c>
      <c r="W114" s="204">
        <v>0</v>
      </c>
      <c r="X114" s="204">
        <v>0</v>
      </c>
      <c r="Y114" s="207">
        <v>0</v>
      </c>
      <c r="Z114" s="264" t="s">
        <v>427</v>
      </c>
      <c r="AA114" s="264" t="s">
        <v>30</v>
      </c>
      <c r="AB114" s="208" t="s">
        <v>51</v>
      </c>
      <c r="AC114" s="216" t="s">
        <v>61</v>
      </c>
    </row>
    <row r="115" spans="1:29" ht="38.25" customHeight="1">
      <c r="A115" s="131">
        <v>5813720003</v>
      </c>
      <c r="B115" s="124">
        <v>60</v>
      </c>
      <c r="C115" s="125" t="s">
        <v>31</v>
      </c>
      <c r="D115" s="200" t="s">
        <v>10</v>
      </c>
      <c r="E115" s="126"/>
      <c r="F115" s="201" t="s">
        <v>9</v>
      </c>
      <c r="G115" s="201">
        <v>5</v>
      </c>
      <c r="H115" s="202" t="s">
        <v>455</v>
      </c>
      <c r="I115" s="203">
        <v>30000</v>
      </c>
      <c r="J115" s="203">
        <v>0</v>
      </c>
      <c r="K115" s="204">
        <v>0</v>
      </c>
      <c r="L115" s="204">
        <v>0</v>
      </c>
      <c r="M115" s="204">
        <v>3000</v>
      </c>
      <c r="N115" s="204">
        <v>0</v>
      </c>
      <c r="O115" s="204">
        <v>0</v>
      </c>
      <c r="P115" s="205">
        <v>0</v>
      </c>
      <c r="Q115" s="205">
        <v>0</v>
      </c>
      <c r="R115" s="206">
        <v>0</v>
      </c>
      <c r="S115" s="206">
        <v>0</v>
      </c>
      <c r="T115" s="206">
        <v>0</v>
      </c>
      <c r="U115" s="204">
        <v>0</v>
      </c>
      <c r="V115" s="204">
        <v>0</v>
      </c>
      <c r="W115" s="204">
        <v>0</v>
      </c>
      <c r="X115" s="204">
        <v>0</v>
      </c>
      <c r="Y115" s="207">
        <v>0</v>
      </c>
      <c r="Z115" s="264" t="s">
        <v>297</v>
      </c>
      <c r="AA115" s="264" t="s">
        <v>232</v>
      </c>
      <c r="AB115" s="208" t="s">
        <v>23</v>
      </c>
      <c r="AC115" s="216" t="s">
        <v>61</v>
      </c>
    </row>
    <row r="116" spans="1:29" ht="38.25" customHeight="1">
      <c r="A116" s="131">
        <v>5813720004</v>
      </c>
      <c r="B116" s="124">
        <v>60</v>
      </c>
      <c r="C116" s="125" t="s">
        <v>31</v>
      </c>
      <c r="D116" s="200" t="s">
        <v>10</v>
      </c>
      <c r="E116" s="126"/>
      <c r="F116" s="201" t="s">
        <v>9</v>
      </c>
      <c r="G116" s="201">
        <v>5</v>
      </c>
      <c r="H116" s="202" t="s">
        <v>456</v>
      </c>
      <c r="I116" s="203">
        <v>30000</v>
      </c>
      <c r="J116" s="203">
        <v>0</v>
      </c>
      <c r="K116" s="204">
        <v>0</v>
      </c>
      <c r="L116" s="204">
        <v>0</v>
      </c>
      <c r="M116" s="204">
        <v>3000</v>
      </c>
      <c r="N116" s="204">
        <v>0</v>
      </c>
      <c r="O116" s="204">
        <v>0</v>
      </c>
      <c r="P116" s="205">
        <v>0</v>
      </c>
      <c r="Q116" s="205">
        <v>0</v>
      </c>
      <c r="R116" s="206">
        <v>0</v>
      </c>
      <c r="S116" s="206">
        <v>0</v>
      </c>
      <c r="T116" s="206">
        <v>0</v>
      </c>
      <c r="U116" s="204">
        <v>0</v>
      </c>
      <c r="V116" s="204">
        <v>0</v>
      </c>
      <c r="W116" s="204">
        <v>0</v>
      </c>
      <c r="X116" s="204">
        <v>0</v>
      </c>
      <c r="Y116" s="207">
        <v>0</v>
      </c>
      <c r="Z116" s="264" t="s">
        <v>297</v>
      </c>
      <c r="AA116" s="264" t="s">
        <v>232</v>
      </c>
      <c r="AB116" s="208" t="s">
        <v>23</v>
      </c>
      <c r="AC116" s="216" t="s">
        <v>61</v>
      </c>
    </row>
    <row r="117" spans="1:29" ht="12.75" customHeight="1">
      <c r="A117" s="131">
        <v>5533720006</v>
      </c>
      <c r="B117" s="124">
        <v>60</v>
      </c>
      <c r="C117" s="125" t="s">
        <v>31</v>
      </c>
      <c r="D117" s="200" t="s">
        <v>10</v>
      </c>
      <c r="E117" s="126"/>
      <c r="F117" s="201" t="s">
        <v>9</v>
      </c>
      <c r="G117" s="201">
        <v>5</v>
      </c>
      <c r="H117" s="202" t="s">
        <v>457</v>
      </c>
      <c r="I117" s="203">
        <v>90000</v>
      </c>
      <c r="J117" s="203">
        <v>0</v>
      </c>
      <c r="K117" s="204">
        <v>0</v>
      </c>
      <c r="L117" s="204">
        <v>0</v>
      </c>
      <c r="M117" s="204">
        <v>8100</v>
      </c>
      <c r="N117" s="204">
        <v>0</v>
      </c>
      <c r="O117" s="204">
        <v>9000</v>
      </c>
      <c r="P117" s="205">
        <v>0</v>
      </c>
      <c r="Q117" s="205">
        <v>0</v>
      </c>
      <c r="R117" s="206">
        <v>0</v>
      </c>
      <c r="S117" s="206">
        <v>0</v>
      </c>
      <c r="T117" s="206">
        <v>0</v>
      </c>
      <c r="U117" s="204">
        <v>0</v>
      </c>
      <c r="V117" s="204">
        <v>0</v>
      </c>
      <c r="W117" s="204">
        <v>0</v>
      </c>
      <c r="X117" s="204">
        <v>0</v>
      </c>
      <c r="Y117" s="207">
        <v>0</v>
      </c>
      <c r="Z117" s="264" t="s">
        <v>403</v>
      </c>
      <c r="AA117" s="264" t="s">
        <v>30</v>
      </c>
      <c r="AB117" s="208" t="s">
        <v>51</v>
      </c>
      <c r="AC117" s="216" t="s">
        <v>61</v>
      </c>
    </row>
    <row r="118" spans="1:29" ht="12.75" customHeight="1">
      <c r="A118" s="131">
        <v>5213720015</v>
      </c>
      <c r="B118" s="124">
        <v>60</v>
      </c>
      <c r="C118" s="125" t="s">
        <v>31</v>
      </c>
      <c r="D118" s="200" t="s">
        <v>10</v>
      </c>
      <c r="E118" s="126" t="s">
        <v>6</v>
      </c>
      <c r="F118" s="201" t="s">
        <v>9</v>
      </c>
      <c r="G118" s="201">
        <v>5</v>
      </c>
      <c r="H118" s="202" t="s">
        <v>458</v>
      </c>
      <c r="I118" s="203">
        <v>100000</v>
      </c>
      <c r="J118" s="203">
        <v>0</v>
      </c>
      <c r="K118" s="204">
        <v>0</v>
      </c>
      <c r="L118" s="204">
        <v>0</v>
      </c>
      <c r="M118" s="204">
        <v>9000</v>
      </c>
      <c r="N118" s="204">
        <v>0</v>
      </c>
      <c r="O118" s="204">
        <v>10000</v>
      </c>
      <c r="P118" s="205">
        <v>0</v>
      </c>
      <c r="Q118" s="205">
        <v>0</v>
      </c>
      <c r="R118" s="206">
        <v>0</v>
      </c>
      <c r="S118" s="206">
        <v>0</v>
      </c>
      <c r="T118" s="206">
        <v>0</v>
      </c>
      <c r="U118" s="204">
        <v>0</v>
      </c>
      <c r="V118" s="204">
        <v>0</v>
      </c>
      <c r="W118" s="204">
        <v>0</v>
      </c>
      <c r="X118" s="204">
        <v>0</v>
      </c>
      <c r="Y118" s="207">
        <v>0</v>
      </c>
      <c r="Z118" s="264" t="s">
        <v>403</v>
      </c>
      <c r="AA118" s="264" t="s">
        <v>30</v>
      </c>
      <c r="AB118" s="208" t="s">
        <v>19</v>
      </c>
      <c r="AC118" s="216" t="s">
        <v>61</v>
      </c>
    </row>
    <row r="119" spans="1:29" ht="12.75" customHeight="1">
      <c r="A119" s="131">
        <v>5323720005</v>
      </c>
      <c r="B119" s="124">
        <v>60</v>
      </c>
      <c r="C119" s="125" t="s">
        <v>31</v>
      </c>
      <c r="D119" s="200" t="s">
        <v>10</v>
      </c>
      <c r="E119" s="126"/>
      <c r="F119" s="201" t="s">
        <v>9</v>
      </c>
      <c r="G119" s="201">
        <v>5</v>
      </c>
      <c r="H119" s="202" t="s">
        <v>459</v>
      </c>
      <c r="I119" s="203">
        <v>80000</v>
      </c>
      <c r="J119" s="203">
        <v>0</v>
      </c>
      <c r="K119" s="204">
        <v>5000</v>
      </c>
      <c r="L119" s="204">
        <v>6000</v>
      </c>
      <c r="M119" s="204">
        <v>3000</v>
      </c>
      <c r="N119" s="204">
        <v>0</v>
      </c>
      <c r="O119" s="204">
        <v>0</v>
      </c>
      <c r="P119" s="205">
        <v>14000</v>
      </c>
      <c r="Q119" s="205">
        <v>0</v>
      </c>
      <c r="R119" s="206">
        <v>0</v>
      </c>
      <c r="S119" s="206">
        <v>0</v>
      </c>
      <c r="T119" s="206">
        <v>0</v>
      </c>
      <c r="U119" s="204">
        <v>0</v>
      </c>
      <c r="V119" s="204">
        <v>0</v>
      </c>
      <c r="W119" s="204">
        <v>0</v>
      </c>
      <c r="X119" s="204">
        <v>0</v>
      </c>
      <c r="Y119" s="207">
        <v>0</v>
      </c>
      <c r="Z119" s="264" t="s">
        <v>279</v>
      </c>
      <c r="AA119" s="264" t="s">
        <v>275</v>
      </c>
      <c r="AB119" s="208" t="s">
        <v>48</v>
      </c>
      <c r="AC119" s="216" t="s">
        <v>61</v>
      </c>
    </row>
    <row r="120" spans="1:29" ht="25.5" customHeight="1">
      <c r="A120" s="131">
        <v>5533720003</v>
      </c>
      <c r="B120" s="124">
        <v>60</v>
      </c>
      <c r="C120" s="125" t="s">
        <v>31</v>
      </c>
      <c r="D120" s="200" t="s">
        <v>12</v>
      </c>
      <c r="E120" s="126" t="s">
        <v>6</v>
      </c>
      <c r="F120" s="201" t="s">
        <v>9</v>
      </c>
      <c r="G120" s="201">
        <v>5</v>
      </c>
      <c r="H120" s="202" t="s">
        <v>460</v>
      </c>
      <c r="I120" s="203">
        <v>190000</v>
      </c>
      <c r="J120" s="203">
        <v>0</v>
      </c>
      <c r="K120" s="204">
        <v>0</v>
      </c>
      <c r="L120" s="204">
        <v>0</v>
      </c>
      <c r="M120" s="204">
        <v>17000</v>
      </c>
      <c r="N120" s="204">
        <v>0</v>
      </c>
      <c r="O120" s="204">
        <v>20000</v>
      </c>
      <c r="P120" s="205">
        <v>0</v>
      </c>
      <c r="Q120" s="205">
        <v>0</v>
      </c>
      <c r="R120" s="206">
        <v>0</v>
      </c>
      <c r="S120" s="206">
        <v>0</v>
      </c>
      <c r="T120" s="206">
        <v>0</v>
      </c>
      <c r="U120" s="204">
        <v>0</v>
      </c>
      <c r="V120" s="204">
        <v>0</v>
      </c>
      <c r="W120" s="204">
        <v>0</v>
      </c>
      <c r="X120" s="204">
        <v>0</v>
      </c>
      <c r="Y120" s="207">
        <v>0</v>
      </c>
      <c r="Z120" s="264" t="s">
        <v>427</v>
      </c>
      <c r="AA120" s="264" t="s">
        <v>30</v>
      </c>
      <c r="AB120" s="208" t="s">
        <v>22</v>
      </c>
      <c r="AC120" s="216" t="s">
        <v>61</v>
      </c>
    </row>
    <row r="121" spans="1:29" ht="12.75" customHeight="1">
      <c r="A121" s="131">
        <v>5213720002</v>
      </c>
      <c r="B121" s="124">
        <v>60</v>
      </c>
      <c r="C121" s="125" t="s">
        <v>31</v>
      </c>
      <c r="D121" s="200" t="s">
        <v>12</v>
      </c>
      <c r="E121" s="126" t="s">
        <v>6</v>
      </c>
      <c r="F121" s="201" t="s">
        <v>9</v>
      </c>
      <c r="G121" s="201">
        <v>5</v>
      </c>
      <c r="H121" s="202" t="s">
        <v>461</v>
      </c>
      <c r="I121" s="203">
        <v>190000</v>
      </c>
      <c r="J121" s="203">
        <v>0</v>
      </c>
      <c r="K121" s="204">
        <v>0</v>
      </c>
      <c r="L121" s="204">
        <v>0</v>
      </c>
      <c r="M121" s="204">
        <v>15470</v>
      </c>
      <c r="N121" s="204">
        <v>0</v>
      </c>
      <c r="O121" s="204">
        <v>35311</v>
      </c>
      <c r="P121" s="205">
        <v>0</v>
      </c>
      <c r="Q121" s="205">
        <v>0</v>
      </c>
      <c r="R121" s="206">
        <v>0</v>
      </c>
      <c r="S121" s="206">
        <v>0</v>
      </c>
      <c r="T121" s="206">
        <v>0</v>
      </c>
      <c r="U121" s="204">
        <v>0</v>
      </c>
      <c r="V121" s="204">
        <v>0</v>
      </c>
      <c r="W121" s="204">
        <v>0</v>
      </c>
      <c r="X121" s="204">
        <v>0</v>
      </c>
      <c r="Y121" s="207">
        <v>0</v>
      </c>
      <c r="Z121" s="264" t="s">
        <v>332</v>
      </c>
      <c r="AA121" s="264" t="s">
        <v>30</v>
      </c>
      <c r="AB121" s="208" t="s">
        <v>22</v>
      </c>
      <c r="AC121" s="216" t="s">
        <v>61</v>
      </c>
    </row>
    <row r="122" spans="1:29" ht="25.5" customHeight="1">
      <c r="A122" s="131">
        <v>5313720005</v>
      </c>
      <c r="B122" s="124">
        <v>60</v>
      </c>
      <c r="C122" s="125" t="s">
        <v>31</v>
      </c>
      <c r="D122" s="200" t="s">
        <v>10</v>
      </c>
      <c r="E122" s="126"/>
      <c r="F122" s="201" t="s">
        <v>9</v>
      </c>
      <c r="G122" s="201">
        <v>5</v>
      </c>
      <c r="H122" s="202" t="s">
        <v>462</v>
      </c>
      <c r="I122" s="203">
        <v>500000</v>
      </c>
      <c r="J122" s="203">
        <v>0</v>
      </c>
      <c r="K122" s="204">
        <v>5000</v>
      </c>
      <c r="L122" s="204">
        <v>0</v>
      </c>
      <c r="M122" s="204">
        <v>45000</v>
      </c>
      <c r="N122" s="204">
        <v>0</v>
      </c>
      <c r="O122" s="204">
        <v>0</v>
      </c>
      <c r="P122" s="205">
        <v>0</v>
      </c>
      <c r="Q122" s="205">
        <v>0</v>
      </c>
      <c r="R122" s="206">
        <v>0</v>
      </c>
      <c r="S122" s="206">
        <v>0</v>
      </c>
      <c r="T122" s="206">
        <v>0</v>
      </c>
      <c r="U122" s="204">
        <v>0</v>
      </c>
      <c r="V122" s="204">
        <v>0</v>
      </c>
      <c r="W122" s="204">
        <v>0</v>
      </c>
      <c r="X122" s="204">
        <v>0</v>
      </c>
      <c r="Y122" s="207">
        <v>0</v>
      </c>
      <c r="Z122" s="264" t="s">
        <v>406</v>
      </c>
      <c r="AA122" s="264" t="s">
        <v>275</v>
      </c>
      <c r="AB122" s="208" t="s">
        <v>26</v>
      </c>
      <c r="AC122" s="216" t="s">
        <v>61</v>
      </c>
    </row>
    <row r="123" spans="1:29" ht="25.5" customHeight="1">
      <c r="A123" s="131">
        <v>5423520011</v>
      </c>
      <c r="B123" s="124">
        <v>60</v>
      </c>
      <c r="C123" s="125" t="s">
        <v>31</v>
      </c>
      <c r="D123" s="200" t="s">
        <v>10</v>
      </c>
      <c r="E123" s="126" t="s">
        <v>6</v>
      </c>
      <c r="F123" s="201" t="s">
        <v>9</v>
      </c>
      <c r="G123" s="201">
        <v>5</v>
      </c>
      <c r="H123" s="202" t="s">
        <v>635</v>
      </c>
      <c r="I123" s="203">
        <v>672725</v>
      </c>
      <c r="J123" s="203">
        <v>18274</v>
      </c>
      <c r="K123" s="204">
        <v>20000</v>
      </c>
      <c r="L123" s="204">
        <v>0</v>
      </c>
      <c r="M123" s="204">
        <v>22384</v>
      </c>
      <c r="N123" s="204">
        <v>0</v>
      </c>
      <c r="O123" s="204">
        <v>66140</v>
      </c>
      <c r="P123" s="205">
        <v>0</v>
      </c>
      <c r="Q123" s="205">
        <v>0</v>
      </c>
      <c r="R123" s="206">
        <v>0</v>
      </c>
      <c r="S123" s="206">
        <v>0</v>
      </c>
      <c r="T123" s="206">
        <v>0</v>
      </c>
      <c r="U123" s="204">
        <v>0</v>
      </c>
      <c r="V123" s="204">
        <v>0</v>
      </c>
      <c r="W123" s="204">
        <v>0</v>
      </c>
      <c r="X123" s="204">
        <v>0</v>
      </c>
      <c r="Y123" s="207">
        <v>0</v>
      </c>
      <c r="Z123" s="264" t="s">
        <v>406</v>
      </c>
      <c r="AA123" s="264" t="s">
        <v>449</v>
      </c>
      <c r="AB123" s="208" t="s">
        <v>50</v>
      </c>
      <c r="AC123" s="216" t="s">
        <v>61</v>
      </c>
    </row>
    <row r="124" spans="1:29" ht="25.5" customHeight="1">
      <c r="A124" s="131">
        <v>5003720040</v>
      </c>
      <c r="B124" s="124">
        <v>60</v>
      </c>
      <c r="C124" s="125" t="s">
        <v>31</v>
      </c>
      <c r="D124" s="200" t="s">
        <v>10</v>
      </c>
      <c r="E124" s="126"/>
      <c r="F124" s="201" t="s">
        <v>9</v>
      </c>
      <c r="G124" s="201">
        <v>5</v>
      </c>
      <c r="H124" s="202" t="s">
        <v>636</v>
      </c>
      <c r="I124" s="203">
        <v>34240</v>
      </c>
      <c r="J124" s="203">
        <v>0</v>
      </c>
      <c r="K124" s="204">
        <v>1000</v>
      </c>
      <c r="L124" s="204">
        <v>0</v>
      </c>
      <c r="M124" s="204">
        <v>2423</v>
      </c>
      <c r="N124" s="204">
        <v>0</v>
      </c>
      <c r="O124" s="204">
        <v>0</v>
      </c>
      <c r="P124" s="205">
        <v>0</v>
      </c>
      <c r="Q124" s="205">
        <v>0</v>
      </c>
      <c r="R124" s="206">
        <v>0</v>
      </c>
      <c r="S124" s="206">
        <v>0</v>
      </c>
      <c r="T124" s="206">
        <v>0</v>
      </c>
      <c r="U124" s="204">
        <v>0</v>
      </c>
      <c r="V124" s="204">
        <v>0</v>
      </c>
      <c r="W124" s="204">
        <v>0</v>
      </c>
      <c r="X124" s="204">
        <v>0</v>
      </c>
      <c r="Y124" s="207">
        <v>0</v>
      </c>
      <c r="Z124" s="264" t="s">
        <v>18</v>
      </c>
      <c r="AA124" s="264" t="s">
        <v>275</v>
      </c>
      <c r="AB124" s="208" t="s">
        <v>45</v>
      </c>
      <c r="AC124" s="216" t="s">
        <v>61</v>
      </c>
    </row>
    <row r="125" spans="1:29" ht="57" customHeight="1">
      <c r="A125" s="131">
        <v>5003720044</v>
      </c>
      <c r="B125" s="124">
        <v>60</v>
      </c>
      <c r="C125" s="125" t="s">
        <v>31</v>
      </c>
      <c r="D125" s="200" t="s">
        <v>346</v>
      </c>
      <c r="E125" s="126"/>
      <c r="F125" s="201" t="s">
        <v>9</v>
      </c>
      <c r="G125" s="201">
        <v>5</v>
      </c>
      <c r="H125" s="202" t="s">
        <v>463</v>
      </c>
      <c r="I125" s="203">
        <v>86714</v>
      </c>
      <c r="J125" s="203" t="s">
        <v>220</v>
      </c>
      <c r="K125" s="204">
        <v>9571</v>
      </c>
      <c r="L125" s="204">
        <v>23143</v>
      </c>
      <c r="M125" s="204">
        <v>92758</v>
      </c>
      <c r="N125" s="204">
        <v>0</v>
      </c>
      <c r="O125" s="204">
        <v>0</v>
      </c>
      <c r="P125" s="205">
        <v>54000</v>
      </c>
      <c r="Q125" s="205">
        <v>0</v>
      </c>
      <c r="R125" s="206">
        <v>0</v>
      </c>
      <c r="S125" s="206">
        <v>0</v>
      </c>
      <c r="T125" s="206">
        <v>0</v>
      </c>
      <c r="U125" s="204">
        <v>0</v>
      </c>
      <c r="V125" s="204">
        <v>0</v>
      </c>
      <c r="W125" s="204">
        <v>0</v>
      </c>
      <c r="X125" s="204">
        <v>0</v>
      </c>
      <c r="Y125" s="207">
        <v>0</v>
      </c>
      <c r="Z125" s="264" t="s">
        <v>257</v>
      </c>
      <c r="AA125" s="264" t="s">
        <v>18</v>
      </c>
      <c r="AB125" s="208" t="s">
        <v>22</v>
      </c>
      <c r="AC125" s="216" t="s">
        <v>61</v>
      </c>
    </row>
    <row r="126" spans="1:29" ht="55.5" customHeight="1">
      <c r="A126" s="131">
        <v>5003740005</v>
      </c>
      <c r="B126" s="124">
        <v>60</v>
      </c>
      <c r="C126" s="125" t="s">
        <v>31</v>
      </c>
      <c r="D126" s="200" t="s">
        <v>350</v>
      </c>
      <c r="E126" s="126"/>
      <c r="F126" s="201" t="s">
        <v>9</v>
      </c>
      <c r="G126" s="201">
        <v>5</v>
      </c>
      <c r="H126" s="202" t="s">
        <v>464</v>
      </c>
      <c r="I126" s="203">
        <v>47803</v>
      </c>
      <c r="J126" s="203" t="s">
        <v>220</v>
      </c>
      <c r="K126" s="204">
        <f>5524-578</f>
        <v>4946</v>
      </c>
      <c r="L126" s="204">
        <v>12857</v>
      </c>
      <c r="M126" s="204">
        <v>26000</v>
      </c>
      <c r="N126" s="204">
        <v>0</v>
      </c>
      <c r="O126" s="204">
        <v>0</v>
      </c>
      <c r="P126" s="205">
        <v>30000</v>
      </c>
      <c r="Q126" s="205">
        <v>0</v>
      </c>
      <c r="R126" s="206">
        <v>0</v>
      </c>
      <c r="S126" s="206">
        <v>0</v>
      </c>
      <c r="T126" s="206">
        <v>0</v>
      </c>
      <c r="U126" s="204">
        <v>0</v>
      </c>
      <c r="V126" s="204">
        <v>0</v>
      </c>
      <c r="W126" s="204">
        <v>0</v>
      </c>
      <c r="X126" s="204">
        <v>0</v>
      </c>
      <c r="Y126" s="207">
        <v>0</v>
      </c>
      <c r="Z126" s="264" t="s">
        <v>257</v>
      </c>
      <c r="AA126" s="264" t="s">
        <v>18</v>
      </c>
      <c r="AB126" s="208" t="s">
        <v>22</v>
      </c>
      <c r="AC126" s="216" t="s">
        <v>61</v>
      </c>
    </row>
    <row r="127" spans="1:29" ht="12.75" customHeight="1">
      <c r="A127" s="131">
        <v>5813710006</v>
      </c>
      <c r="B127" s="124">
        <v>60</v>
      </c>
      <c r="C127" s="125" t="s">
        <v>31</v>
      </c>
      <c r="D127" s="200" t="s">
        <v>10</v>
      </c>
      <c r="E127" s="126" t="s">
        <v>354</v>
      </c>
      <c r="F127" s="201" t="s">
        <v>9</v>
      </c>
      <c r="G127" s="201">
        <v>5</v>
      </c>
      <c r="H127" s="202" t="s">
        <v>65</v>
      </c>
      <c r="I127" s="203">
        <v>2798496</v>
      </c>
      <c r="J127" s="203">
        <v>116037</v>
      </c>
      <c r="K127" s="204">
        <v>35663</v>
      </c>
      <c r="L127" s="204">
        <v>151119</v>
      </c>
      <c r="M127" s="204">
        <v>28150</v>
      </c>
      <c r="N127" s="204">
        <v>0</v>
      </c>
      <c r="O127" s="204">
        <v>0</v>
      </c>
      <c r="P127" s="205">
        <v>352610</v>
      </c>
      <c r="Q127" s="205">
        <v>0</v>
      </c>
      <c r="R127" s="206">
        <v>0</v>
      </c>
      <c r="S127" s="206">
        <v>0</v>
      </c>
      <c r="T127" s="206">
        <v>0</v>
      </c>
      <c r="U127" s="204">
        <v>0</v>
      </c>
      <c r="V127" s="204">
        <v>0</v>
      </c>
      <c r="W127" s="204">
        <v>0</v>
      </c>
      <c r="X127" s="204">
        <v>0</v>
      </c>
      <c r="Y127" s="207">
        <v>0</v>
      </c>
      <c r="Z127" s="264" t="s">
        <v>254</v>
      </c>
      <c r="AA127" s="264" t="s">
        <v>283</v>
      </c>
      <c r="AB127" s="208" t="s">
        <v>23</v>
      </c>
      <c r="AC127" s="216" t="s">
        <v>61</v>
      </c>
    </row>
    <row r="128" spans="1:29" ht="25.5" customHeight="1">
      <c r="A128" s="131">
        <v>5003520021</v>
      </c>
      <c r="B128" s="124">
        <v>60</v>
      </c>
      <c r="C128" s="125" t="s">
        <v>31</v>
      </c>
      <c r="D128" s="200" t="s">
        <v>10</v>
      </c>
      <c r="E128" s="126" t="s">
        <v>354</v>
      </c>
      <c r="F128" s="201" t="s">
        <v>9</v>
      </c>
      <c r="G128" s="201">
        <v>5</v>
      </c>
      <c r="H128" s="202" t="s">
        <v>334</v>
      </c>
      <c r="I128" s="203">
        <v>988460</v>
      </c>
      <c r="J128" s="203">
        <v>27073</v>
      </c>
      <c r="K128" s="204">
        <v>28550</v>
      </c>
      <c r="L128" s="204">
        <v>61500</v>
      </c>
      <c r="M128" s="204">
        <v>31223</v>
      </c>
      <c r="N128" s="204">
        <v>0</v>
      </c>
      <c r="O128" s="204">
        <v>0</v>
      </c>
      <c r="P128" s="205">
        <v>143499</v>
      </c>
      <c r="Q128" s="205">
        <v>0</v>
      </c>
      <c r="R128" s="206">
        <v>0</v>
      </c>
      <c r="S128" s="206">
        <v>0</v>
      </c>
      <c r="T128" s="206">
        <v>0</v>
      </c>
      <c r="U128" s="204">
        <v>0</v>
      </c>
      <c r="V128" s="204">
        <v>0</v>
      </c>
      <c r="W128" s="204">
        <v>0</v>
      </c>
      <c r="X128" s="204">
        <v>0</v>
      </c>
      <c r="Y128" s="207">
        <v>0</v>
      </c>
      <c r="Z128" s="264" t="s">
        <v>253</v>
      </c>
      <c r="AA128" s="264" t="s">
        <v>283</v>
      </c>
      <c r="AB128" s="208" t="s">
        <v>194</v>
      </c>
      <c r="AC128" s="216" t="s">
        <v>61</v>
      </c>
    </row>
    <row r="129" spans="1:29" ht="12.75" customHeight="1">
      <c r="A129" s="131">
        <v>5003720006</v>
      </c>
      <c r="B129" s="124">
        <v>60</v>
      </c>
      <c r="C129" s="125" t="s">
        <v>31</v>
      </c>
      <c r="D129" s="200" t="s">
        <v>12</v>
      </c>
      <c r="E129" s="126" t="s">
        <v>354</v>
      </c>
      <c r="F129" s="201" t="s">
        <v>9</v>
      </c>
      <c r="G129" s="201">
        <v>5</v>
      </c>
      <c r="H129" s="202" t="s">
        <v>465</v>
      </c>
      <c r="I129" s="203">
        <v>552400</v>
      </c>
      <c r="J129" s="203">
        <v>14919</v>
      </c>
      <c r="K129" s="204">
        <v>6900</v>
      </c>
      <c r="L129" s="204">
        <v>30474</v>
      </c>
      <c r="M129" s="204">
        <v>22681</v>
      </c>
      <c r="N129" s="204">
        <v>0</v>
      </c>
      <c r="O129" s="204">
        <v>0</v>
      </c>
      <c r="P129" s="205">
        <v>71106</v>
      </c>
      <c r="Q129" s="205">
        <v>0</v>
      </c>
      <c r="R129" s="206">
        <v>0</v>
      </c>
      <c r="S129" s="206">
        <v>0</v>
      </c>
      <c r="T129" s="206">
        <v>0</v>
      </c>
      <c r="U129" s="204">
        <v>0</v>
      </c>
      <c r="V129" s="204">
        <v>0</v>
      </c>
      <c r="W129" s="204">
        <v>0</v>
      </c>
      <c r="X129" s="204">
        <v>0</v>
      </c>
      <c r="Y129" s="207">
        <v>0</v>
      </c>
      <c r="Z129" s="264" t="s">
        <v>279</v>
      </c>
      <c r="AA129" s="264" t="s">
        <v>409</v>
      </c>
      <c r="AB129" s="208" t="s">
        <v>22</v>
      </c>
      <c r="AC129" s="216" t="s">
        <v>61</v>
      </c>
    </row>
    <row r="130" spans="1:29" ht="12.75" customHeight="1">
      <c r="A130" s="131">
        <v>5113520008</v>
      </c>
      <c r="B130" s="124">
        <v>60</v>
      </c>
      <c r="C130" s="125" t="s">
        <v>31</v>
      </c>
      <c r="D130" s="200" t="s">
        <v>10</v>
      </c>
      <c r="E130" s="126" t="s">
        <v>354</v>
      </c>
      <c r="F130" s="201" t="s">
        <v>9</v>
      </c>
      <c r="G130" s="201">
        <v>5</v>
      </c>
      <c r="H130" s="202" t="s">
        <v>329</v>
      </c>
      <c r="I130" s="203">
        <v>991867</v>
      </c>
      <c r="J130" s="203">
        <v>12484</v>
      </c>
      <c r="K130" s="204">
        <v>3613</v>
      </c>
      <c r="L130" s="204">
        <v>0</v>
      </c>
      <c r="M130" s="204">
        <v>33903</v>
      </c>
      <c r="N130" s="204">
        <v>0</v>
      </c>
      <c r="O130" s="204">
        <v>0</v>
      </c>
      <c r="P130" s="205">
        <v>0</v>
      </c>
      <c r="Q130" s="205">
        <v>0</v>
      </c>
      <c r="R130" s="206">
        <v>0</v>
      </c>
      <c r="S130" s="206">
        <v>0</v>
      </c>
      <c r="T130" s="206">
        <v>0</v>
      </c>
      <c r="U130" s="204">
        <v>0</v>
      </c>
      <c r="V130" s="204">
        <v>0</v>
      </c>
      <c r="W130" s="204">
        <v>0</v>
      </c>
      <c r="X130" s="204">
        <v>0</v>
      </c>
      <c r="Y130" s="207">
        <v>0</v>
      </c>
      <c r="Z130" s="264" t="s">
        <v>18</v>
      </c>
      <c r="AA130" s="264" t="s">
        <v>58</v>
      </c>
      <c r="AB130" s="208" t="s">
        <v>21</v>
      </c>
      <c r="AC130" s="216" t="s">
        <v>61</v>
      </c>
    </row>
    <row r="131" spans="1:29" ht="25.5" customHeight="1">
      <c r="A131" s="131">
        <v>5813720001</v>
      </c>
      <c r="B131" s="124">
        <v>60</v>
      </c>
      <c r="C131" s="125" t="s">
        <v>31</v>
      </c>
      <c r="D131" s="200" t="s">
        <v>10</v>
      </c>
      <c r="E131" s="126" t="s">
        <v>354</v>
      </c>
      <c r="F131" s="201" t="s">
        <v>9</v>
      </c>
      <c r="G131" s="201">
        <v>5</v>
      </c>
      <c r="H131" s="202" t="s">
        <v>466</v>
      </c>
      <c r="I131" s="203">
        <v>412506</v>
      </c>
      <c r="J131" s="203">
        <v>0</v>
      </c>
      <c r="K131" s="204">
        <v>0</v>
      </c>
      <c r="L131" s="204">
        <v>0</v>
      </c>
      <c r="M131" s="204">
        <v>26251</v>
      </c>
      <c r="N131" s="204">
        <v>0</v>
      </c>
      <c r="O131" s="204">
        <v>0</v>
      </c>
      <c r="P131" s="205">
        <v>0</v>
      </c>
      <c r="Q131" s="205">
        <v>0</v>
      </c>
      <c r="R131" s="206">
        <v>0</v>
      </c>
      <c r="S131" s="206">
        <v>0</v>
      </c>
      <c r="T131" s="206">
        <v>0</v>
      </c>
      <c r="U131" s="204">
        <v>0</v>
      </c>
      <c r="V131" s="204">
        <v>0</v>
      </c>
      <c r="W131" s="204">
        <v>0</v>
      </c>
      <c r="X131" s="204">
        <v>0</v>
      </c>
      <c r="Y131" s="207">
        <v>0</v>
      </c>
      <c r="Z131" s="264" t="s">
        <v>403</v>
      </c>
      <c r="AA131" s="264" t="s">
        <v>412</v>
      </c>
      <c r="AB131" s="208" t="s">
        <v>23</v>
      </c>
      <c r="AC131" s="216" t="s">
        <v>61</v>
      </c>
    </row>
    <row r="132" spans="1:29" ht="25.5" customHeight="1">
      <c r="A132" s="131">
        <v>5813720002</v>
      </c>
      <c r="B132" s="124">
        <v>60</v>
      </c>
      <c r="C132" s="125" t="s">
        <v>31</v>
      </c>
      <c r="D132" s="200" t="s">
        <v>10</v>
      </c>
      <c r="E132" s="126" t="s">
        <v>354</v>
      </c>
      <c r="F132" s="201" t="s">
        <v>9</v>
      </c>
      <c r="G132" s="201">
        <v>5</v>
      </c>
      <c r="H132" s="202" t="s">
        <v>467</v>
      </c>
      <c r="I132" s="203">
        <v>400000</v>
      </c>
      <c r="J132" s="203">
        <v>0</v>
      </c>
      <c r="K132" s="204">
        <v>15000</v>
      </c>
      <c r="L132" s="204">
        <v>0</v>
      </c>
      <c r="M132" s="204">
        <v>10000</v>
      </c>
      <c r="N132" s="204">
        <v>0</v>
      </c>
      <c r="O132" s="204">
        <v>0</v>
      </c>
      <c r="P132" s="205">
        <v>0</v>
      </c>
      <c r="Q132" s="205">
        <v>0</v>
      </c>
      <c r="R132" s="206">
        <v>0</v>
      </c>
      <c r="S132" s="206">
        <v>0</v>
      </c>
      <c r="T132" s="206">
        <v>0</v>
      </c>
      <c r="U132" s="204">
        <v>0</v>
      </c>
      <c r="V132" s="204">
        <v>0</v>
      </c>
      <c r="W132" s="204">
        <v>0</v>
      </c>
      <c r="X132" s="204">
        <v>0</v>
      </c>
      <c r="Y132" s="207">
        <v>0</v>
      </c>
      <c r="Z132" s="264" t="s">
        <v>427</v>
      </c>
      <c r="AA132" s="264" t="s">
        <v>449</v>
      </c>
      <c r="AB132" s="208" t="s">
        <v>23</v>
      </c>
      <c r="AC132" s="216" t="s">
        <v>61</v>
      </c>
    </row>
    <row r="133" spans="1:29" ht="12.75" customHeight="1">
      <c r="A133" s="225"/>
      <c r="B133" s="195"/>
      <c r="C133" s="195"/>
      <c r="D133" s="195"/>
      <c r="E133" s="199"/>
      <c r="F133" s="195"/>
      <c r="G133" s="195">
        <v>6</v>
      </c>
      <c r="H133" s="196" t="s">
        <v>468</v>
      </c>
      <c r="I133" s="197">
        <f>SUM(I134:I152)</f>
        <v>70038346</v>
      </c>
      <c r="J133" s="197">
        <f>SUM(J134:J152)</f>
        <v>1161162</v>
      </c>
      <c r="K133" s="198">
        <f t="shared" ref="K133:Y133" si="9">SUM(K134:K152)</f>
        <v>0</v>
      </c>
      <c r="L133" s="198">
        <f>SUM(L134:L152)</f>
        <v>0</v>
      </c>
      <c r="M133" s="198">
        <f t="shared" si="9"/>
        <v>0</v>
      </c>
      <c r="N133" s="198">
        <f>SUM(N134:N152)</f>
        <v>0</v>
      </c>
      <c r="O133" s="198">
        <f t="shared" si="9"/>
        <v>0</v>
      </c>
      <c r="P133" s="198">
        <f t="shared" si="9"/>
        <v>0</v>
      </c>
      <c r="Q133" s="198">
        <f t="shared" si="9"/>
        <v>0</v>
      </c>
      <c r="R133" s="198">
        <f t="shared" si="9"/>
        <v>0</v>
      </c>
      <c r="S133" s="198">
        <f t="shared" si="9"/>
        <v>0</v>
      </c>
      <c r="T133" s="198">
        <f t="shared" si="9"/>
        <v>9926646</v>
      </c>
      <c r="U133" s="198">
        <f t="shared" si="9"/>
        <v>0</v>
      </c>
      <c r="V133" s="198">
        <f t="shared" si="9"/>
        <v>0</v>
      </c>
      <c r="W133" s="198">
        <f t="shared" si="9"/>
        <v>0</v>
      </c>
      <c r="X133" s="198">
        <f t="shared" si="9"/>
        <v>4254277</v>
      </c>
      <c r="Y133" s="198">
        <f t="shared" si="9"/>
        <v>0</v>
      </c>
      <c r="Z133" s="265"/>
      <c r="AA133" s="265"/>
      <c r="AB133" s="195"/>
      <c r="AC133" s="226" t="s">
        <v>61</v>
      </c>
    </row>
    <row r="134" spans="1:29" ht="38.25" customHeight="1">
      <c r="A134" s="131">
        <v>5213510006</v>
      </c>
      <c r="B134" s="124">
        <v>60</v>
      </c>
      <c r="C134" s="125" t="s">
        <v>31</v>
      </c>
      <c r="D134" s="200" t="s">
        <v>359</v>
      </c>
      <c r="E134" s="126"/>
      <c r="F134" s="201" t="s">
        <v>9</v>
      </c>
      <c r="G134" s="201">
        <v>6</v>
      </c>
      <c r="H134" s="202" t="s">
        <v>287</v>
      </c>
      <c r="I134" s="203">
        <v>2257785</v>
      </c>
      <c r="J134" s="203">
        <v>42401</v>
      </c>
      <c r="K134" s="204">
        <v>0</v>
      </c>
      <c r="L134" s="204">
        <v>0</v>
      </c>
      <c r="M134" s="204">
        <v>0</v>
      </c>
      <c r="N134" s="204">
        <v>0</v>
      </c>
      <c r="O134" s="204">
        <v>0</v>
      </c>
      <c r="P134" s="205">
        <v>0</v>
      </c>
      <c r="Q134" s="205">
        <v>0</v>
      </c>
      <c r="R134" s="206">
        <v>0</v>
      </c>
      <c r="S134" s="206">
        <v>0</v>
      </c>
      <c r="T134" s="206">
        <v>840000</v>
      </c>
      <c r="U134" s="204">
        <v>0</v>
      </c>
      <c r="V134" s="204">
        <v>0</v>
      </c>
      <c r="W134" s="204">
        <v>0</v>
      </c>
      <c r="X134" s="204">
        <v>360000</v>
      </c>
      <c r="Y134" s="207">
        <v>0</v>
      </c>
      <c r="Z134" s="264" t="s">
        <v>415</v>
      </c>
      <c r="AA134" s="264" t="s">
        <v>469</v>
      </c>
      <c r="AB134" s="208" t="s">
        <v>19</v>
      </c>
      <c r="AC134" s="216" t="s">
        <v>61</v>
      </c>
    </row>
    <row r="135" spans="1:29" ht="38.25" customHeight="1">
      <c r="A135" s="131">
        <v>5003720004</v>
      </c>
      <c r="B135" s="124">
        <v>60</v>
      </c>
      <c r="C135" s="125" t="s">
        <v>31</v>
      </c>
      <c r="D135" s="200" t="s">
        <v>354</v>
      </c>
      <c r="E135" s="126"/>
      <c r="F135" s="201" t="s">
        <v>9</v>
      </c>
      <c r="G135" s="201">
        <v>6</v>
      </c>
      <c r="H135" s="202" t="s">
        <v>42</v>
      </c>
      <c r="I135" s="203">
        <v>4101300</v>
      </c>
      <c r="J135" s="203">
        <v>171107</v>
      </c>
      <c r="K135" s="204">
        <v>0</v>
      </c>
      <c r="L135" s="204">
        <v>0</v>
      </c>
      <c r="M135" s="204">
        <v>0</v>
      </c>
      <c r="N135" s="204">
        <v>0</v>
      </c>
      <c r="O135" s="204">
        <v>0</v>
      </c>
      <c r="P135" s="205">
        <v>0</v>
      </c>
      <c r="Q135" s="205">
        <v>0</v>
      </c>
      <c r="R135" s="206">
        <v>0</v>
      </c>
      <c r="S135" s="206">
        <v>0</v>
      </c>
      <c r="T135" s="206">
        <v>1435135</v>
      </c>
      <c r="U135" s="204">
        <v>0</v>
      </c>
      <c r="V135" s="204">
        <v>0</v>
      </c>
      <c r="W135" s="204">
        <v>0</v>
      </c>
      <c r="X135" s="204">
        <f>615058</f>
        <v>615058</v>
      </c>
      <c r="Y135" s="207">
        <v>0</v>
      </c>
      <c r="Z135" s="264" t="s">
        <v>415</v>
      </c>
      <c r="AA135" s="264" t="s">
        <v>470</v>
      </c>
      <c r="AB135" s="208" t="s">
        <v>25</v>
      </c>
      <c r="AC135" s="216" t="s">
        <v>61</v>
      </c>
    </row>
    <row r="136" spans="1:29" ht="12.75" customHeight="1">
      <c r="A136" s="131">
        <v>5213710004</v>
      </c>
      <c r="B136" s="124">
        <v>60</v>
      </c>
      <c r="C136" s="125" t="s">
        <v>31</v>
      </c>
      <c r="D136" s="200" t="s">
        <v>354</v>
      </c>
      <c r="E136" s="126"/>
      <c r="F136" s="201" t="s">
        <v>9</v>
      </c>
      <c r="G136" s="201">
        <v>6</v>
      </c>
      <c r="H136" s="202" t="s">
        <v>289</v>
      </c>
      <c r="I136" s="203">
        <v>1636213</v>
      </c>
      <c r="J136" s="203">
        <v>42067</v>
      </c>
      <c r="K136" s="204">
        <v>0</v>
      </c>
      <c r="L136" s="204">
        <v>0</v>
      </c>
      <c r="M136" s="204">
        <v>0</v>
      </c>
      <c r="N136" s="204">
        <v>0</v>
      </c>
      <c r="O136" s="204">
        <v>0</v>
      </c>
      <c r="P136" s="205">
        <v>0</v>
      </c>
      <c r="Q136" s="205">
        <v>0</v>
      </c>
      <c r="R136" s="206">
        <v>0</v>
      </c>
      <c r="S136" s="206">
        <v>0</v>
      </c>
      <c r="T136" s="206">
        <v>0</v>
      </c>
      <c r="U136" s="204">
        <v>0</v>
      </c>
      <c r="V136" s="204">
        <v>0</v>
      </c>
      <c r="W136" s="204">
        <v>0</v>
      </c>
      <c r="X136" s="204">
        <v>0</v>
      </c>
      <c r="Y136" s="207">
        <v>0</v>
      </c>
      <c r="Z136" s="264" t="s">
        <v>415</v>
      </c>
      <c r="AA136" s="264" t="s">
        <v>471</v>
      </c>
      <c r="AB136" s="208" t="s">
        <v>19</v>
      </c>
      <c r="AC136" s="216" t="s">
        <v>61</v>
      </c>
    </row>
    <row r="137" spans="1:29" ht="63.75" customHeight="1">
      <c r="A137" s="131">
        <v>5213710003</v>
      </c>
      <c r="B137" s="124">
        <v>60</v>
      </c>
      <c r="C137" s="125" t="s">
        <v>31</v>
      </c>
      <c r="D137" s="200" t="s">
        <v>359</v>
      </c>
      <c r="E137" s="126"/>
      <c r="F137" s="201" t="s">
        <v>9</v>
      </c>
      <c r="G137" s="201">
        <v>6</v>
      </c>
      <c r="H137" s="202" t="s">
        <v>472</v>
      </c>
      <c r="I137" s="203">
        <v>4350000</v>
      </c>
      <c r="J137" s="203">
        <v>8860</v>
      </c>
      <c r="K137" s="204">
        <v>0</v>
      </c>
      <c r="L137" s="204">
        <v>0</v>
      </c>
      <c r="M137" s="204">
        <v>0</v>
      </c>
      <c r="N137" s="204">
        <v>0</v>
      </c>
      <c r="O137" s="204">
        <v>0</v>
      </c>
      <c r="P137" s="205">
        <v>0</v>
      </c>
      <c r="Q137" s="205">
        <v>0</v>
      </c>
      <c r="R137" s="206">
        <v>0</v>
      </c>
      <c r="S137" s="206">
        <v>0</v>
      </c>
      <c r="T137" s="206">
        <v>266000</v>
      </c>
      <c r="U137" s="204">
        <v>0</v>
      </c>
      <c r="V137" s="204">
        <v>0</v>
      </c>
      <c r="W137" s="204">
        <v>0</v>
      </c>
      <c r="X137" s="204">
        <v>114000</v>
      </c>
      <c r="Y137" s="207">
        <v>0</v>
      </c>
      <c r="Z137" s="264" t="s">
        <v>409</v>
      </c>
      <c r="AA137" s="264" t="s">
        <v>480</v>
      </c>
      <c r="AB137" s="208" t="s">
        <v>19</v>
      </c>
      <c r="AC137" s="216" t="s">
        <v>61</v>
      </c>
    </row>
    <row r="138" spans="1:29" ht="12.75" customHeight="1">
      <c r="A138" s="131">
        <v>5213710002</v>
      </c>
      <c r="B138" s="124">
        <v>60</v>
      </c>
      <c r="C138" s="125" t="s">
        <v>31</v>
      </c>
      <c r="D138" s="200" t="s">
        <v>354</v>
      </c>
      <c r="E138" s="126"/>
      <c r="F138" s="201" t="s">
        <v>9</v>
      </c>
      <c r="G138" s="201">
        <v>6</v>
      </c>
      <c r="H138" s="202" t="s">
        <v>473</v>
      </c>
      <c r="I138" s="203">
        <v>5999481</v>
      </c>
      <c r="J138" s="203">
        <v>137852</v>
      </c>
      <c r="K138" s="204">
        <v>0</v>
      </c>
      <c r="L138" s="204">
        <v>0</v>
      </c>
      <c r="M138" s="204">
        <v>0</v>
      </c>
      <c r="N138" s="204">
        <v>0</v>
      </c>
      <c r="O138" s="204">
        <v>0</v>
      </c>
      <c r="P138" s="205">
        <v>0</v>
      </c>
      <c r="Q138" s="205">
        <v>0</v>
      </c>
      <c r="R138" s="206">
        <v>0</v>
      </c>
      <c r="S138" s="206">
        <v>0</v>
      </c>
      <c r="T138" s="206">
        <v>875000</v>
      </c>
      <c r="U138" s="204">
        <v>0</v>
      </c>
      <c r="V138" s="204">
        <v>0</v>
      </c>
      <c r="W138" s="204">
        <v>0</v>
      </c>
      <c r="X138" s="204">
        <v>375000</v>
      </c>
      <c r="Y138" s="207">
        <v>0</v>
      </c>
      <c r="Z138" s="264" t="s">
        <v>288</v>
      </c>
      <c r="AA138" s="264" t="s">
        <v>474</v>
      </c>
      <c r="AB138" s="208" t="s">
        <v>26</v>
      </c>
      <c r="AC138" s="216" t="s">
        <v>61</v>
      </c>
    </row>
    <row r="139" spans="1:29" ht="12.75" customHeight="1">
      <c r="A139" s="131">
        <v>5003710002</v>
      </c>
      <c r="B139" s="124">
        <v>60</v>
      </c>
      <c r="C139" s="125" t="s">
        <v>31</v>
      </c>
      <c r="D139" s="200" t="s">
        <v>354</v>
      </c>
      <c r="E139" s="126"/>
      <c r="F139" s="201" t="s">
        <v>9</v>
      </c>
      <c r="G139" s="201">
        <v>6</v>
      </c>
      <c r="H139" s="202" t="s">
        <v>475</v>
      </c>
      <c r="I139" s="203">
        <v>12800000</v>
      </c>
      <c r="J139" s="203">
        <v>103789</v>
      </c>
      <c r="K139" s="204">
        <v>0</v>
      </c>
      <c r="L139" s="204">
        <v>0</v>
      </c>
      <c r="M139" s="204">
        <v>0</v>
      </c>
      <c r="N139" s="204">
        <v>0</v>
      </c>
      <c r="O139" s="204">
        <v>0</v>
      </c>
      <c r="P139" s="205">
        <v>0</v>
      </c>
      <c r="Q139" s="205">
        <v>0</v>
      </c>
      <c r="R139" s="206">
        <v>0</v>
      </c>
      <c r="S139" s="206">
        <v>0</v>
      </c>
      <c r="T139" s="206">
        <v>945000</v>
      </c>
      <c r="U139" s="204">
        <v>0</v>
      </c>
      <c r="V139" s="204">
        <v>0</v>
      </c>
      <c r="W139" s="204">
        <v>0</v>
      </c>
      <c r="X139" s="204">
        <v>405000</v>
      </c>
      <c r="Y139" s="207">
        <v>0</v>
      </c>
      <c r="Z139" s="264" t="s">
        <v>415</v>
      </c>
      <c r="AA139" s="264" t="s">
        <v>476</v>
      </c>
      <c r="AB139" s="208" t="s">
        <v>26</v>
      </c>
      <c r="AC139" s="216" t="s">
        <v>61</v>
      </c>
    </row>
    <row r="140" spans="1:29" ht="25.5" customHeight="1">
      <c r="A140" s="131">
        <v>5313710005</v>
      </c>
      <c r="B140" s="124">
        <v>60</v>
      </c>
      <c r="C140" s="125" t="s">
        <v>31</v>
      </c>
      <c r="D140" s="200" t="s">
        <v>354</v>
      </c>
      <c r="E140" s="126"/>
      <c r="F140" s="201" t="s">
        <v>9</v>
      </c>
      <c r="G140" s="201">
        <v>6</v>
      </c>
      <c r="H140" s="202" t="s">
        <v>477</v>
      </c>
      <c r="I140" s="203">
        <v>3510000</v>
      </c>
      <c r="J140" s="203">
        <v>158192</v>
      </c>
      <c r="K140" s="204">
        <v>0</v>
      </c>
      <c r="L140" s="204">
        <v>0</v>
      </c>
      <c r="M140" s="204">
        <v>0</v>
      </c>
      <c r="N140" s="204">
        <v>0</v>
      </c>
      <c r="O140" s="204">
        <v>0</v>
      </c>
      <c r="P140" s="205">
        <v>0</v>
      </c>
      <c r="Q140" s="205">
        <v>0</v>
      </c>
      <c r="R140" s="206">
        <v>0</v>
      </c>
      <c r="S140" s="206">
        <v>0</v>
      </c>
      <c r="T140" s="206">
        <v>840000</v>
      </c>
      <c r="U140" s="204">
        <v>0</v>
      </c>
      <c r="V140" s="204">
        <v>0</v>
      </c>
      <c r="W140" s="204">
        <v>0</v>
      </c>
      <c r="X140" s="204">
        <v>360000</v>
      </c>
      <c r="Y140" s="207">
        <v>0</v>
      </c>
      <c r="Z140" s="264" t="s">
        <v>415</v>
      </c>
      <c r="AA140" s="264" t="s">
        <v>265</v>
      </c>
      <c r="AB140" s="208" t="s">
        <v>26</v>
      </c>
      <c r="AC140" s="216" t="s">
        <v>61</v>
      </c>
    </row>
    <row r="141" spans="1:29" ht="38.25" customHeight="1">
      <c r="A141" s="131">
        <v>5813710002</v>
      </c>
      <c r="B141" s="124">
        <v>60</v>
      </c>
      <c r="C141" s="125" t="s">
        <v>31</v>
      </c>
      <c r="D141" s="200" t="s">
        <v>354</v>
      </c>
      <c r="E141" s="126"/>
      <c r="F141" s="201" t="s">
        <v>9</v>
      </c>
      <c r="G141" s="201">
        <v>6</v>
      </c>
      <c r="H141" s="202" t="s">
        <v>478</v>
      </c>
      <c r="I141" s="203">
        <v>4596000</v>
      </c>
      <c r="J141" s="203">
        <v>70228</v>
      </c>
      <c r="K141" s="204">
        <v>0</v>
      </c>
      <c r="L141" s="204">
        <v>0</v>
      </c>
      <c r="M141" s="204">
        <v>0</v>
      </c>
      <c r="N141" s="204">
        <v>0</v>
      </c>
      <c r="O141" s="204">
        <v>0</v>
      </c>
      <c r="P141" s="205">
        <v>0</v>
      </c>
      <c r="Q141" s="205">
        <v>0</v>
      </c>
      <c r="R141" s="206">
        <v>0</v>
      </c>
      <c r="S141" s="206">
        <v>0</v>
      </c>
      <c r="T141" s="206">
        <v>315000</v>
      </c>
      <c r="U141" s="204">
        <v>0</v>
      </c>
      <c r="V141" s="204">
        <v>0</v>
      </c>
      <c r="W141" s="204">
        <v>0</v>
      </c>
      <c r="X141" s="204">
        <v>135000</v>
      </c>
      <c r="Y141" s="207">
        <v>0</v>
      </c>
      <c r="Z141" s="264" t="s">
        <v>449</v>
      </c>
      <c r="AA141" s="264" t="s">
        <v>430</v>
      </c>
      <c r="AB141" s="208" t="s">
        <v>23</v>
      </c>
      <c r="AC141" s="216" t="s">
        <v>61</v>
      </c>
    </row>
    <row r="142" spans="1:29" ht="38.25" customHeight="1">
      <c r="A142" s="131">
        <v>5813520001</v>
      </c>
      <c r="B142" s="124">
        <v>60</v>
      </c>
      <c r="C142" s="125" t="s">
        <v>31</v>
      </c>
      <c r="D142" s="200" t="s">
        <v>354</v>
      </c>
      <c r="E142" s="126"/>
      <c r="F142" s="201" t="s">
        <v>9</v>
      </c>
      <c r="G142" s="201">
        <v>6</v>
      </c>
      <c r="H142" s="202" t="s">
        <v>479</v>
      </c>
      <c r="I142" s="203">
        <v>2971135</v>
      </c>
      <c r="J142" s="203">
        <v>108683</v>
      </c>
      <c r="K142" s="204">
        <v>0</v>
      </c>
      <c r="L142" s="204">
        <v>0</v>
      </c>
      <c r="M142" s="204">
        <v>0</v>
      </c>
      <c r="N142" s="204">
        <v>0</v>
      </c>
      <c r="O142" s="204">
        <v>0</v>
      </c>
      <c r="P142" s="205">
        <v>0</v>
      </c>
      <c r="Q142" s="205">
        <v>0</v>
      </c>
      <c r="R142" s="206">
        <v>0</v>
      </c>
      <c r="S142" s="206">
        <v>0</v>
      </c>
      <c r="T142" s="206">
        <v>770000</v>
      </c>
      <c r="U142" s="204">
        <v>0</v>
      </c>
      <c r="V142" s="204">
        <v>0</v>
      </c>
      <c r="W142" s="204">
        <v>0</v>
      </c>
      <c r="X142" s="204">
        <v>330000</v>
      </c>
      <c r="Y142" s="207">
        <v>0</v>
      </c>
      <c r="Z142" s="264" t="s">
        <v>415</v>
      </c>
      <c r="AA142" s="264" t="s">
        <v>480</v>
      </c>
      <c r="AB142" s="208" t="s">
        <v>23</v>
      </c>
      <c r="AC142" s="216" t="s">
        <v>61</v>
      </c>
    </row>
    <row r="143" spans="1:29" ht="12.75" customHeight="1">
      <c r="A143" s="131">
        <v>5723720001</v>
      </c>
      <c r="B143" s="124">
        <v>60</v>
      </c>
      <c r="C143" s="125" t="s">
        <v>31</v>
      </c>
      <c r="D143" s="200" t="s">
        <v>354</v>
      </c>
      <c r="E143" s="126"/>
      <c r="F143" s="201" t="s">
        <v>9</v>
      </c>
      <c r="G143" s="201">
        <v>6</v>
      </c>
      <c r="H143" s="202" t="s">
        <v>481</v>
      </c>
      <c r="I143" s="203">
        <v>3415823</v>
      </c>
      <c r="J143" s="203">
        <v>67517</v>
      </c>
      <c r="K143" s="204">
        <v>0</v>
      </c>
      <c r="L143" s="204">
        <v>0</v>
      </c>
      <c r="M143" s="204">
        <v>0</v>
      </c>
      <c r="N143" s="204">
        <v>0</v>
      </c>
      <c r="O143" s="204">
        <v>0</v>
      </c>
      <c r="P143" s="205">
        <v>0</v>
      </c>
      <c r="Q143" s="205">
        <v>0</v>
      </c>
      <c r="R143" s="206">
        <v>0</v>
      </c>
      <c r="S143" s="206">
        <v>0</v>
      </c>
      <c r="T143" s="206">
        <v>770511</v>
      </c>
      <c r="U143" s="204">
        <v>0</v>
      </c>
      <c r="V143" s="204">
        <v>0</v>
      </c>
      <c r="W143" s="204">
        <v>0</v>
      </c>
      <c r="X143" s="204">
        <v>330219</v>
      </c>
      <c r="Y143" s="207">
        <v>0</v>
      </c>
      <c r="Z143" s="264" t="s">
        <v>415</v>
      </c>
      <c r="AA143" s="264" t="s">
        <v>430</v>
      </c>
      <c r="AB143" s="208" t="s">
        <v>49</v>
      </c>
      <c r="AC143" s="216" t="s">
        <v>61</v>
      </c>
    </row>
    <row r="144" spans="1:29" ht="25.5" customHeight="1">
      <c r="A144" s="131">
        <v>5113720005</v>
      </c>
      <c r="B144" s="124">
        <v>60</v>
      </c>
      <c r="C144" s="125" t="s">
        <v>31</v>
      </c>
      <c r="D144" s="200" t="s">
        <v>354</v>
      </c>
      <c r="E144" s="126"/>
      <c r="F144" s="201" t="s">
        <v>9</v>
      </c>
      <c r="G144" s="201">
        <v>6</v>
      </c>
      <c r="H144" s="202" t="s">
        <v>482</v>
      </c>
      <c r="I144" s="203">
        <v>1000000</v>
      </c>
      <c r="J144" s="203">
        <v>0</v>
      </c>
      <c r="K144" s="204">
        <v>0</v>
      </c>
      <c r="L144" s="204">
        <v>0</v>
      </c>
      <c r="M144" s="204">
        <v>0</v>
      </c>
      <c r="N144" s="204">
        <v>0</v>
      </c>
      <c r="O144" s="204">
        <v>0</v>
      </c>
      <c r="P144" s="205">
        <v>0</v>
      </c>
      <c r="Q144" s="205">
        <v>0</v>
      </c>
      <c r="R144" s="206">
        <v>0</v>
      </c>
      <c r="S144" s="206">
        <v>0</v>
      </c>
      <c r="T144" s="206">
        <v>126000</v>
      </c>
      <c r="U144" s="204">
        <v>0</v>
      </c>
      <c r="V144" s="204">
        <v>0</v>
      </c>
      <c r="W144" s="204">
        <v>0</v>
      </c>
      <c r="X144" s="204">
        <v>54000</v>
      </c>
      <c r="Y144" s="207">
        <v>0</v>
      </c>
      <c r="Z144" s="264" t="s">
        <v>311</v>
      </c>
      <c r="AA144" s="264" t="s">
        <v>430</v>
      </c>
      <c r="AB144" s="208" t="s">
        <v>21</v>
      </c>
      <c r="AC144" s="216" t="s">
        <v>61</v>
      </c>
    </row>
    <row r="145" spans="1:29" ht="12.75" customHeight="1">
      <c r="A145" s="131">
        <v>5113720006</v>
      </c>
      <c r="B145" s="124">
        <v>60</v>
      </c>
      <c r="C145" s="125" t="s">
        <v>31</v>
      </c>
      <c r="D145" s="200" t="s">
        <v>354</v>
      </c>
      <c r="E145" s="126"/>
      <c r="F145" s="201" t="s">
        <v>9</v>
      </c>
      <c r="G145" s="201">
        <v>6</v>
      </c>
      <c r="H145" s="202" t="s">
        <v>483</v>
      </c>
      <c r="I145" s="203">
        <v>2000000</v>
      </c>
      <c r="J145" s="203">
        <v>0</v>
      </c>
      <c r="K145" s="204">
        <v>0</v>
      </c>
      <c r="L145" s="204">
        <v>0</v>
      </c>
      <c r="M145" s="204">
        <v>0</v>
      </c>
      <c r="N145" s="204">
        <v>0</v>
      </c>
      <c r="O145" s="204">
        <v>0</v>
      </c>
      <c r="P145" s="205">
        <v>0</v>
      </c>
      <c r="Q145" s="205">
        <v>0</v>
      </c>
      <c r="R145" s="206">
        <v>0</v>
      </c>
      <c r="S145" s="206">
        <v>0</v>
      </c>
      <c r="T145" s="206">
        <v>112000</v>
      </c>
      <c r="U145" s="204">
        <v>0</v>
      </c>
      <c r="V145" s="204">
        <v>0</v>
      </c>
      <c r="W145" s="204">
        <v>0</v>
      </c>
      <c r="X145" s="204">
        <v>48000</v>
      </c>
      <c r="Y145" s="207">
        <v>0</v>
      </c>
      <c r="Z145" s="264" t="s">
        <v>409</v>
      </c>
      <c r="AA145" s="264" t="s">
        <v>256</v>
      </c>
      <c r="AB145" s="208" t="s">
        <v>21</v>
      </c>
      <c r="AC145" s="216" t="s">
        <v>61</v>
      </c>
    </row>
    <row r="146" spans="1:29" ht="12.75" customHeight="1">
      <c r="A146" s="131">
        <v>5213720004</v>
      </c>
      <c r="B146" s="124">
        <v>60</v>
      </c>
      <c r="C146" s="125" t="s">
        <v>31</v>
      </c>
      <c r="D146" s="200" t="s">
        <v>354</v>
      </c>
      <c r="E146" s="126"/>
      <c r="F146" s="201" t="s">
        <v>9</v>
      </c>
      <c r="G146" s="201">
        <v>6</v>
      </c>
      <c r="H146" s="202" t="s">
        <v>484</v>
      </c>
      <c r="I146" s="203">
        <v>1200000</v>
      </c>
      <c r="J146" s="203">
        <v>0</v>
      </c>
      <c r="K146" s="204">
        <v>0</v>
      </c>
      <c r="L146" s="204">
        <v>0</v>
      </c>
      <c r="M146" s="204">
        <v>0</v>
      </c>
      <c r="N146" s="204">
        <v>0</v>
      </c>
      <c r="O146" s="204">
        <v>0</v>
      </c>
      <c r="P146" s="205">
        <v>0</v>
      </c>
      <c r="Q146" s="205">
        <v>0</v>
      </c>
      <c r="R146" s="206">
        <v>0</v>
      </c>
      <c r="S146" s="206">
        <v>0</v>
      </c>
      <c r="T146" s="206">
        <v>378000</v>
      </c>
      <c r="U146" s="204">
        <v>0</v>
      </c>
      <c r="V146" s="204">
        <v>0</v>
      </c>
      <c r="W146" s="204">
        <v>0</v>
      </c>
      <c r="X146" s="204">
        <v>162000</v>
      </c>
      <c r="Y146" s="207">
        <v>0</v>
      </c>
      <c r="Z146" s="264" t="s">
        <v>415</v>
      </c>
      <c r="AA146" s="264" t="s">
        <v>485</v>
      </c>
      <c r="AB146" s="208" t="s">
        <v>19</v>
      </c>
      <c r="AC146" s="216" t="s">
        <v>61</v>
      </c>
    </row>
    <row r="147" spans="1:29" ht="38.25" customHeight="1">
      <c r="A147" s="131">
        <v>5113720004</v>
      </c>
      <c r="B147" s="124">
        <v>60</v>
      </c>
      <c r="C147" s="125" t="s">
        <v>31</v>
      </c>
      <c r="D147" s="200" t="s">
        <v>359</v>
      </c>
      <c r="E147" s="126"/>
      <c r="F147" s="201" t="s">
        <v>9</v>
      </c>
      <c r="G147" s="201">
        <v>6</v>
      </c>
      <c r="H147" s="202" t="s">
        <v>486</v>
      </c>
      <c r="I147" s="203">
        <v>4750000</v>
      </c>
      <c r="J147" s="203">
        <v>141099</v>
      </c>
      <c r="K147" s="204">
        <v>0</v>
      </c>
      <c r="L147" s="204">
        <v>0</v>
      </c>
      <c r="M147" s="204">
        <v>0</v>
      </c>
      <c r="N147" s="204">
        <v>0</v>
      </c>
      <c r="O147" s="204">
        <v>0</v>
      </c>
      <c r="P147" s="205">
        <v>0</v>
      </c>
      <c r="Q147" s="205">
        <v>0</v>
      </c>
      <c r="R147" s="206">
        <v>0</v>
      </c>
      <c r="S147" s="206">
        <v>0</v>
      </c>
      <c r="T147" s="206">
        <v>910000</v>
      </c>
      <c r="U147" s="204">
        <v>0</v>
      </c>
      <c r="V147" s="204">
        <v>0</v>
      </c>
      <c r="W147" s="204">
        <v>0</v>
      </c>
      <c r="X147" s="204">
        <v>390000</v>
      </c>
      <c r="Y147" s="207">
        <v>0</v>
      </c>
      <c r="Z147" s="264" t="s">
        <v>415</v>
      </c>
      <c r="AA147" s="264" t="s">
        <v>487</v>
      </c>
      <c r="AB147" s="208" t="s">
        <v>21</v>
      </c>
      <c r="AC147" s="216" t="s">
        <v>61</v>
      </c>
    </row>
    <row r="148" spans="1:29" ht="25.5" customHeight="1">
      <c r="A148" s="131">
        <v>5213520012</v>
      </c>
      <c r="B148" s="124">
        <v>60</v>
      </c>
      <c r="C148" s="125" t="s">
        <v>31</v>
      </c>
      <c r="D148" s="200" t="s">
        <v>359</v>
      </c>
      <c r="E148" s="126"/>
      <c r="F148" s="201" t="s">
        <v>9</v>
      </c>
      <c r="G148" s="201">
        <v>6</v>
      </c>
      <c r="H148" s="202" t="s">
        <v>488</v>
      </c>
      <c r="I148" s="203">
        <v>8250000</v>
      </c>
      <c r="J148" s="203">
        <v>38787</v>
      </c>
      <c r="K148" s="204">
        <v>0</v>
      </c>
      <c r="L148" s="204">
        <v>0</v>
      </c>
      <c r="M148" s="204">
        <v>0</v>
      </c>
      <c r="N148" s="204">
        <v>0</v>
      </c>
      <c r="O148" s="204">
        <v>0</v>
      </c>
      <c r="P148" s="205">
        <v>0</v>
      </c>
      <c r="Q148" s="205">
        <v>0</v>
      </c>
      <c r="R148" s="206">
        <v>0</v>
      </c>
      <c r="S148" s="206">
        <v>0</v>
      </c>
      <c r="T148" s="206">
        <v>280000</v>
      </c>
      <c r="U148" s="204">
        <v>0</v>
      </c>
      <c r="V148" s="204">
        <v>0</v>
      </c>
      <c r="W148" s="204">
        <v>0</v>
      </c>
      <c r="X148" s="204">
        <v>120000</v>
      </c>
      <c r="Y148" s="207">
        <v>0</v>
      </c>
      <c r="Z148" s="264" t="s">
        <v>415</v>
      </c>
      <c r="AA148" s="264" t="s">
        <v>430</v>
      </c>
      <c r="AB148" s="208" t="s">
        <v>21</v>
      </c>
      <c r="AC148" s="216" t="s">
        <v>61</v>
      </c>
    </row>
    <row r="149" spans="1:29" ht="25.5" customHeight="1">
      <c r="A149" s="131">
        <v>5113520009</v>
      </c>
      <c r="B149" s="124">
        <v>60</v>
      </c>
      <c r="C149" s="125" t="s">
        <v>31</v>
      </c>
      <c r="D149" s="200" t="s">
        <v>359</v>
      </c>
      <c r="E149" s="126"/>
      <c r="F149" s="201" t="s">
        <v>9</v>
      </c>
      <c r="G149" s="201">
        <v>6</v>
      </c>
      <c r="H149" s="202" t="s">
        <v>489</v>
      </c>
      <c r="I149" s="203">
        <v>4000000</v>
      </c>
      <c r="J149" s="203">
        <v>29750</v>
      </c>
      <c r="K149" s="204">
        <v>0</v>
      </c>
      <c r="L149" s="204">
        <v>0</v>
      </c>
      <c r="M149" s="204">
        <v>0</v>
      </c>
      <c r="N149" s="204">
        <v>0</v>
      </c>
      <c r="O149" s="204">
        <v>0</v>
      </c>
      <c r="P149" s="205">
        <v>0</v>
      </c>
      <c r="Q149" s="205">
        <v>0</v>
      </c>
      <c r="R149" s="206">
        <v>0</v>
      </c>
      <c r="S149" s="206">
        <v>0</v>
      </c>
      <c r="T149" s="206">
        <v>875000</v>
      </c>
      <c r="U149" s="204">
        <v>0</v>
      </c>
      <c r="V149" s="204">
        <v>0</v>
      </c>
      <c r="W149" s="204">
        <v>0</v>
      </c>
      <c r="X149" s="204">
        <v>375000</v>
      </c>
      <c r="Y149" s="207">
        <v>0</v>
      </c>
      <c r="Z149" s="264" t="s">
        <v>415</v>
      </c>
      <c r="AA149" s="264" t="s">
        <v>490</v>
      </c>
      <c r="AB149" s="208" t="s">
        <v>21</v>
      </c>
      <c r="AC149" s="216" t="s">
        <v>61</v>
      </c>
    </row>
    <row r="150" spans="1:29" ht="25.5" customHeight="1">
      <c r="A150" s="131">
        <v>5323520013</v>
      </c>
      <c r="B150" s="124">
        <v>60</v>
      </c>
      <c r="C150" s="125" t="s">
        <v>31</v>
      </c>
      <c r="D150" s="200" t="s">
        <v>359</v>
      </c>
      <c r="E150" s="126"/>
      <c r="F150" s="201" t="s">
        <v>9</v>
      </c>
      <c r="G150" s="201">
        <v>6</v>
      </c>
      <c r="H150" s="202" t="s">
        <v>491</v>
      </c>
      <c r="I150" s="203">
        <v>1373082</v>
      </c>
      <c r="J150" s="203">
        <v>9231</v>
      </c>
      <c r="K150" s="204">
        <v>0</v>
      </c>
      <c r="L150" s="204">
        <v>0</v>
      </c>
      <c r="M150" s="204">
        <v>0</v>
      </c>
      <c r="N150" s="204">
        <v>0</v>
      </c>
      <c r="O150" s="204">
        <v>0</v>
      </c>
      <c r="P150" s="205">
        <v>0</v>
      </c>
      <c r="Q150" s="205">
        <v>0</v>
      </c>
      <c r="R150" s="206">
        <v>0</v>
      </c>
      <c r="S150" s="206">
        <v>0</v>
      </c>
      <c r="T150" s="206">
        <v>112000</v>
      </c>
      <c r="U150" s="204">
        <v>0</v>
      </c>
      <c r="V150" s="204">
        <v>0</v>
      </c>
      <c r="W150" s="204">
        <v>0</v>
      </c>
      <c r="X150" s="204">
        <v>48000</v>
      </c>
      <c r="Y150" s="207">
        <v>0</v>
      </c>
      <c r="Z150" s="264" t="s">
        <v>311</v>
      </c>
      <c r="AA150" s="264" t="s">
        <v>265</v>
      </c>
      <c r="AB150" s="208" t="s">
        <v>48</v>
      </c>
      <c r="AC150" s="216" t="s">
        <v>61</v>
      </c>
    </row>
    <row r="151" spans="1:29" ht="25.5" customHeight="1">
      <c r="A151" s="131">
        <v>5323520014</v>
      </c>
      <c r="B151" s="124">
        <v>60</v>
      </c>
      <c r="C151" s="125" t="s">
        <v>31</v>
      </c>
      <c r="D151" s="200" t="s">
        <v>359</v>
      </c>
      <c r="E151" s="126"/>
      <c r="F151" s="201" t="s">
        <v>9</v>
      </c>
      <c r="G151" s="201">
        <v>6</v>
      </c>
      <c r="H151" s="202" t="s">
        <v>492</v>
      </c>
      <c r="I151" s="203">
        <v>1737527</v>
      </c>
      <c r="J151" s="203">
        <v>31599</v>
      </c>
      <c r="K151" s="204">
        <v>0</v>
      </c>
      <c r="L151" s="204">
        <v>0</v>
      </c>
      <c r="M151" s="204">
        <v>0</v>
      </c>
      <c r="N151" s="204">
        <v>0</v>
      </c>
      <c r="O151" s="204">
        <v>0</v>
      </c>
      <c r="P151" s="205">
        <v>0</v>
      </c>
      <c r="Q151" s="205">
        <v>0</v>
      </c>
      <c r="R151" s="206">
        <v>0</v>
      </c>
      <c r="S151" s="206">
        <v>0</v>
      </c>
      <c r="T151" s="206">
        <v>77000</v>
      </c>
      <c r="U151" s="204">
        <v>0</v>
      </c>
      <c r="V151" s="204">
        <v>0</v>
      </c>
      <c r="W151" s="204">
        <v>0</v>
      </c>
      <c r="X151" s="204">
        <v>33000</v>
      </c>
      <c r="Y151" s="207">
        <v>0</v>
      </c>
      <c r="Z151" s="264" t="s">
        <v>493</v>
      </c>
      <c r="AA151" s="264" t="s">
        <v>430</v>
      </c>
      <c r="AB151" s="208" t="s">
        <v>48</v>
      </c>
      <c r="AC151" s="216" t="s">
        <v>61</v>
      </c>
    </row>
    <row r="152" spans="1:29" ht="12.75" customHeight="1">
      <c r="A152" s="131">
        <v>5113720011</v>
      </c>
      <c r="B152" s="124">
        <v>60</v>
      </c>
      <c r="C152" s="125" t="s">
        <v>31</v>
      </c>
      <c r="D152" s="200" t="s">
        <v>354</v>
      </c>
      <c r="E152" s="126"/>
      <c r="F152" s="201" t="s">
        <v>9</v>
      </c>
      <c r="G152" s="201">
        <v>6</v>
      </c>
      <c r="H152" s="202" t="s">
        <v>494</v>
      </c>
      <c r="I152" s="203">
        <v>90000</v>
      </c>
      <c r="J152" s="203">
        <v>0</v>
      </c>
      <c r="K152" s="204">
        <v>0</v>
      </c>
      <c r="L152" s="204">
        <v>0</v>
      </c>
      <c r="M152" s="204">
        <v>0</v>
      </c>
      <c r="N152" s="204">
        <v>0</v>
      </c>
      <c r="O152" s="204">
        <v>0</v>
      </c>
      <c r="P152" s="205">
        <v>0</v>
      </c>
      <c r="Q152" s="205">
        <v>0</v>
      </c>
      <c r="R152" s="206">
        <v>0</v>
      </c>
      <c r="S152" s="206">
        <v>0</v>
      </c>
      <c r="T152" s="206">
        <v>0</v>
      </c>
      <c r="U152" s="204">
        <v>0</v>
      </c>
      <c r="V152" s="204">
        <v>0</v>
      </c>
      <c r="W152" s="204">
        <v>0</v>
      </c>
      <c r="X152" s="204">
        <v>0</v>
      </c>
      <c r="Y152" s="207">
        <v>0</v>
      </c>
      <c r="Z152" s="264" t="s">
        <v>415</v>
      </c>
      <c r="AA152" s="264" t="s">
        <v>495</v>
      </c>
      <c r="AB152" s="208" t="s">
        <v>21</v>
      </c>
      <c r="AC152" s="216" t="s">
        <v>61</v>
      </c>
    </row>
    <row r="153" spans="1:29" ht="12.75" customHeight="1">
      <c r="A153" s="225"/>
      <c r="B153" s="195"/>
      <c r="C153" s="195"/>
      <c r="D153" s="195"/>
      <c r="E153" s="199"/>
      <c r="F153" s="195"/>
      <c r="G153" s="195">
        <v>7</v>
      </c>
      <c r="H153" s="196" t="s">
        <v>230</v>
      </c>
      <c r="I153" s="197">
        <f>SUM(I154:I158)</f>
        <v>1511387</v>
      </c>
      <c r="J153" s="197">
        <f>SUM(J154:J158)</f>
        <v>0</v>
      </c>
      <c r="K153" s="198">
        <f t="shared" ref="K153:Y153" si="10">SUM(K154:K158)</f>
        <v>1511387</v>
      </c>
      <c r="L153" s="198">
        <f>SUM(L154:L158)</f>
        <v>0</v>
      </c>
      <c r="M153" s="198">
        <f t="shared" si="10"/>
        <v>1681000</v>
      </c>
      <c r="N153" s="198">
        <f>SUM(N154:N158)</f>
        <v>0</v>
      </c>
      <c r="O153" s="198">
        <f t="shared" si="10"/>
        <v>1870000</v>
      </c>
      <c r="P153" s="198">
        <f t="shared" si="10"/>
        <v>0</v>
      </c>
      <c r="Q153" s="198">
        <f t="shared" si="10"/>
        <v>0</v>
      </c>
      <c r="R153" s="198">
        <f t="shared" si="10"/>
        <v>0</v>
      </c>
      <c r="S153" s="198">
        <f t="shared" si="10"/>
        <v>0</v>
      </c>
      <c r="T153" s="198">
        <f t="shared" si="10"/>
        <v>0</v>
      </c>
      <c r="U153" s="198">
        <f t="shared" si="10"/>
        <v>0</v>
      </c>
      <c r="V153" s="198">
        <f t="shared" si="10"/>
        <v>0</v>
      </c>
      <c r="W153" s="198">
        <f t="shared" si="10"/>
        <v>0</v>
      </c>
      <c r="X153" s="198">
        <f t="shared" si="10"/>
        <v>0</v>
      </c>
      <c r="Y153" s="198">
        <f t="shared" si="10"/>
        <v>0</v>
      </c>
      <c r="Z153" s="265"/>
      <c r="AA153" s="265"/>
      <c r="AB153" s="195"/>
      <c r="AC153" s="226" t="s">
        <v>61</v>
      </c>
    </row>
    <row r="154" spans="1:29" ht="51" customHeight="1">
      <c r="A154" s="131">
        <v>3273214901</v>
      </c>
      <c r="B154" s="124">
        <v>60</v>
      </c>
      <c r="C154" s="125" t="s">
        <v>31</v>
      </c>
      <c r="D154" s="200" t="s">
        <v>59</v>
      </c>
      <c r="E154" s="126"/>
      <c r="F154" s="201"/>
      <c r="G154" s="201">
        <v>7</v>
      </c>
      <c r="H154" s="202" t="s">
        <v>14</v>
      </c>
      <c r="I154" s="203">
        <v>1255387</v>
      </c>
      <c r="J154" s="203" t="s">
        <v>220</v>
      </c>
      <c r="K154" s="204">
        <f>1235387+20000</f>
        <v>1255387</v>
      </c>
      <c r="L154" s="204">
        <v>0</v>
      </c>
      <c r="M154" s="204">
        <f>1509000</f>
        <v>1509000</v>
      </c>
      <c r="N154" s="204">
        <v>0</v>
      </c>
      <c r="O154" s="204">
        <v>1717000</v>
      </c>
      <c r="P154" s="205">
        <v>0</v>
      </c>
      <c r="Q154" s="205">
        <v>0</v>
      </c>
      <c r="R154" s="206">
        <v>0</v>
      </c>
      <c r="S154" s="206">
        <v>0</v>
      </c>
      <c r="T154" s="206">
        <v>0</v>
      </c>
      <c r="U154" s="204">
        <v>0</v>
      </c>
      <c r="V154" s="204">
        <v>0</v>
      </c>
      <c r="W154" s="204">
        <v>0</v>
      </c>
      <c r="X154" s="204">
        <v>0</v>
      </c>
      <c r="Y154" s="207">
        <v>0</v>
      </c>
      <c r="Z154" s="264" t="s">
        <v>257</v>
      </c>
      <c r="AA154" s="264" t="s">
        <v>18</v>
      </c>
      <c r="AB154" s="208" t="s">
        <v>22</v>
      </c>
      <c r="AC154" s="216" t="s">
        <v>61</v>
      </c>
    </row>
    <row r="155" spans="1:29" ht="63.75" customHeight="1">
      <c r="A155" s="131">
        <v>3273304901</v>
      </c>
      <c r="B155" s="124">
        <v>60</v>
      </c>
      <c r="C155" s="125" t="s">
        <v>31</v>
      </c>
      <c r="D155" s="200" t="s">
        <v>59</v>
      </c>
      <c r="E155" s="126"/>
      <c r="F155" s="201"/>
      <c r="G155" s="201">
        <v>7</v>
      </c>
      <c r="H155" s="202" t="s">
        <v>496</v>
      </c>
      <c r="I155" s="203">
        <v>106000</v>
      </c>
      <c r="J155" s="203" t="s">
        <v>220</v>
      </c>
      <c r="K155" s="204">
        <f>11000+95000</f>
        <v>106000</v>
      </c>
      <c r="L155" s="204">
        <v>0</v>
      </c>
      <c r="M155" s="204">
        <v>60000</v>
      </c>
      <c r="N155" s="204">
        <v>0</v>
      </c>
      <c r="O155" s="204">
        <v>40000</v>
      </c>
      <c r="P155" s="205">
        <v>0</v>
      </c>
      <c r="Q155" s="205">
        <v>0</v>
      </c>
      <c r="R155" s="206">
        <v>0</v>
      </c>
      <c r="S155" s="206">
        <v>0</v>
      </c>
      <c r="T155" s="206">
        <v>0</v>
      </c>
      <c r="U155" s="204">
        <v>0</v>
      </c>
      <c r="V155" s="204">
        <v>0</v>
      </c>
      <c r="W155" s="204">
        <v>0</v>
      </c>
      <c r="X155" s="204">
        <v>0</v>
      </c>
      <c r="Y155" s="207">
        <v>0</v>
      </c>
      <c r="Z155" s="264" t="s">
        <v>257</v>
      </c>
      <c r="AA155" s="264" t="s">
        <v>18</v>
      </c>
      <c r="AB155" s="208" t="s">
        <v>22</v>
      </c>
      <c r="AC155" s="216" t="s">
        <v>61</v>
      </c>
    </row>
    <row r="156" spans="1:29" ht="51" customHeight="1">
      <c r="A156" s="131">
        <v>3273604901</v>
      </c>
      <c r="B156" s="124">
        <v>60</v>
      </c>
      <c r="C156" s="125" t="s">
        <v>31</v>
      </c>
      <c r="D156" s="200" t="s">
        <v>59</v>
      </c>
      <c r="E156" s="126"/>
      <c r="F156" s="201"/>
      <c r="G156" s="201">
        <v>7</v>
      </c>
      <c r="H156" s="202" t="s">
        <v>497</v>
      </c>
      <c r="I156" s="203">
        <v>70000</v>
      </c>
      <c r="J156" s="203" t="s">
        <v>220</v>
      </c>
      <c r="K156" s="204">
        <f>60000+10000</f>
        <v>70000</v>
      </c>
      <c r="L156" s="204">
        <v>0</v>
      </c>
      <c r="M156" s="204">
        <v>40000</v>
      </c>
      <c r="N156" s="204">
        <v>0</v>
      </c>
      <c r="O156" s="204">
        <v>43000</v>
      </c>
      <c r="P156" s="205">
        <v>0</v>
      </c>
      <c r="Q156" s="205">
        <v>0</v>
      </c>
      <c r="R156" s="206">
        <v>0</v>
      </c>
      <c r="S156" s="206">
        <v>0</v>
      </c>
      <c r="T156" s="206">
        <v>0</v>
      </c>
      <c r="U156" s="204">
        <v>0</v>
      </c>
      <c r="V156" s="204">
        <v>0</v>
      </c>
      <c r="W156" s="204">
        <v>0</v>
      </c>
      <c r="X156" s="204">
        <v>0</v>
      </c>
      <c r="Y156" s="207">
        <v>0</v>
      </c>
      <c r="Z156" s="264" t="s">
        <v>257</v>
      </c>
      <c r="AA156" s="264" t="s">
        <v>18</v>
      </c>
      <c r="AB156" s="208" t="s">
        <v>22</v>
      </c>
      <c r="AC156" s="216" t="s">
        <v>61</v>
      </c>
    </row>
    <row r="157" spans="1:29" ht="25.5" customHeight="1">
      <c r="A157" s="131">
        <v>5003540004</v>
      </c>
      <c r="B157" s="124">
        <v>60</v>
      </c>
      <c r="C157" s="125" t="s">
        <v>31</v>
      </c>
      <c r="D157" s="200" t="s">
        <v>59</v>
      </c>
      <c r="E157" s="126"/>
      <c r="F157" s="201"/>
      <c r="G157" s="201">
        <v>7</v>
      </c>
      <c r="H157" s="202" t="s">
        <v>300</v>
      </c>
      <c r="I157" s="203">
        <v>70000</v>
      </c>
      <c r="J157" s="203" t="s">
        <v>220</v>
      </c>
      <c r="K157" s="204">
        <v>70000</v>
      </c>
      <c r="L157" s="204">
        <v>0</v>
      </c>
      <c r="M157" s="204">
        <v>70000</v>
      </c>
      <c r="N157" s="204">
        <v>0</v>
      </c>
      <c r="O157" s="204">
        <v>70000</v>
      </c>
      <c r="P157" s="205">
        <v>0</v>
      </c>
      <c r="Q157" s="205">
        <v>0</v>
      </c>
      <c r="R157" s="206">
        <v>0</v>
      </c>
      <c r="S157" s="206">
        <v>0</v>
      </c>
      <c r="T157" s="206">
        <v>0</v>
      </c>
      <c r="U157" s="204">
        <v>0</v>
      </c>
      <c r="V157" s="204">
        <v>0</v>
      </c>
      <c r="W157" s="204">
        <v>0</v>
      </c>
      <c r="X157" s="204">
        <v>0</v>
      </c>
      <c r="Y157" s="207">
        <v>0</v>
      </c>
      <c r="Z157" s="264" t="s">
        <v>257</v>
      </c>
      <c r="AA157" s="264" t="s">
        <v>18</v>
      </c>
      <c r="AB157" s="208" t="s">
        <v>22</v>
      </c>
      <c r="AC157" s="216" t="s">
        <v>61</v>
      </c>
    </row>
    <row r="158" spans="1:29" ht="25.5" customHeight="1">
      <c r="A158" s="131">
        <v>5003740001</v>
      </c>
      <c r="B158" s="124">
        <v>60</v>
      </c>
      <c r="C158" s="125" t="s">
        <v>31</v>
      </c>
      <c r="D158" s="200" t="s">
        <v>59</v>
      </c>
      <c r="E158" s="126"/>
      <c r="F158" s="201"/>
      <c r="G158" s="201">
        <v>7</v>
      </c>
      <c r="H158" s="202" t="s">
        <v>15</v>
      </c>
      <c r="I158" s="203">
        <v>10000</v>
      </c>
      <c r="J158" s="203" t="s">
        <v>220</v>
      </c>
      <c r="K158" s="204">
        <v>10000</v>
      </c>
      <c r="L158" s="204">
        <v>0</v>
      </c>
      <c r="M158" s="204">
        <v>2000</v>
      </c>
      <c r="N158" s="204">
        <v>0</v>
      </c>
      <c r="O158" s="204">
        <v>0</v>
      </c>
      <c r="P158" s="205">
        <v>0</v>
      </c>
      <c r="Q158" s="205">
        <v>0</v>
      </c>
      <c r="R158" s="206">
        <v>0</v>
      </c>
      <c r="S158" s="206">
        <v>0</v>
      </c>
      <c r="T158" s="206">
        <v>0</v>
      </c>
      <c r="U158" s="204">
        <v>0</v>
      </c>
      <c r="V158" s="204">
        <v>0</v>
      </c>
      <c r="W158" s="204">
        <v>0</v>
      </c>
      <c r="X158" s="204">
        <v>0</v>
      </c>
      <c r="Y158" s="207">
        <v>0</v>
      </c>
      <c r="Z158" s="264" t="s">
        <v>257</v>
      </c>
      <c r="AA158" s="264" t="s">
        <v>18</v>
      </c>
      <c r="AB158" s="208" t="s">
        <v>22</v>
      </c>
      <c r="AC158" s="216" t="s">
        <v>61</v>
      </c>
    </row>
    <row r="159" spans="1:29" ht="12.75" customHeight="1">
      <c r="A159" s="225"/>
      <c r="B159" s="195"/>
      <c r="C159" s="195"/>
      <c r="D159" s="195"/>
      <c r="E159" s="199"/>
      <c r="F159" s="195"/>
      <c r="G159" s="195"/>
      <c r="H159" s="196" t="s">
        <v>308</v>
      </c>
      <c r="I159" s="197"/>
      <c r="J159" s="197"/>
      <c r="K159" s="198"/>
      <c r="L159" s="198"/>
      <c r="M159" s="198"/>
      <c r="N159" s="198"/>
      <c r="O159" s="198"/>
      <c r="P159" s="198"/>
      <c r="Q159" s="198"/>
      <c r="R159" s="198"/>
      <c r="S159" s="198"/>
      <c r="T159" s="198"/>
      <c r="U159" s="198"/>
      <c r="V159" s="198"/>
      <c r="W159" s="198"/>
      <c r="X159" s="198"/>
      <c r="Y159" s="198"/>
      <c r="Z159" s="265"/>
      <c r="AA159" s="265"/>
      <c r="AB159" s="195"/>
      <c r="AC159" s="226" t="s">
        <v>498</v>
      </c>
    </row>
    <row r="160" spans="1:29" ht="12.75" customHeight="1">
      <c r="A160" s="225"/>
      <c r="B160" s="195"/>
      <c r="C160" s="195"/>
      <c r="D160" s="195"/>
      <c r="E160" s="199"/>
      <c r="F160" s="195"/>
      <c r="G160" s="195">
        <v>8</v>
      </c>
      <c r="H160" s="196" t="s">
        <v>229</v>
      </c>
      <c r="I160" s="197">
        <f t="shared" ref="I160:Y160" si="11">SUM(I161:I166)</f>
        <v>1119828</v>
      </c>
      <c r="J160" s="197">
        <f t="shared" si="11"/>
        <v>740797</v>
      </c>
      <c r="K160" s="198">
        <f t="shared" si="11"/>
        <v>115071</v>
      </c>
      <c r="L160" s="198">
        <f t="shared" si="11"/>
        <v>17647</v>
      </c>
      <c r="M160" s="198">
        <f t="shared" si="11"/>
        <v>12830</v>
      </c>
      <c r="N160" s="198">
        <f t="shared" si="11"/>
        <v>21823</v>
      </c>
      <c r="O160" s="198">
        <f t="shared" si="11"/>
        <v>0</v>
      </c>
      <c r="P160" s="198">
        <f t="shared" si="11"/>
        <v>100000</v>
      </c>
      <c r="Q160" s="198">
        <f t="shared" si="11"/>
        <v>123657</v>
      </c>
      <c r="R160" s="198">
        <f t="shared" si="11"/>
        <v>0</v>
      </c>
      <c r="S160" s="198">
        <f t="shared" si="11"/>
        <v>0</v>
      </c>
      <c r="T160" s="198">
        <f t="shared" si="11"/>
        <v>0</v>
      </c>
      <c r="U160" s="198">
        <f t="shared" si="11"/>
        <v>0</v>
      </c>
      <c r="V160" s="198">
        <f t="shared" si="11"/>
        <v>0</v>
      </c>
      <c r="W160" s="198">
        <f t="shared" si="11"/>
        <v>0</v>
      </c>
      <c r="X160" s="198">
        <f t="shared" si="11"/>
        <v>0</v>
      </c>
      <c r="Y160" s="198">
        <f t="shared" si="11"/>
        <v>833</v>
      </c>
      <c r="Z160" s="265"/>
      <c r="AA160" s="265"/>
      <c r="AB160" s="195"/>
      <c r="AC160" s="226" t="s">
        <v>498</v>
      </c>
    </row>
    <row r="161" spans="1:29" ht="51" customHeight="1">
      <c r="A161" s="131">
        <v>5005520001</v>
      </c>
      <c r="B161" s="124">
        <v>60</v>
      </c>
      <c r="C161" s="125" t="s">
        <v>225</v>
      </c>
      <c r="D161" s="200" t="s">
        <v>174</v>
      </c>
      <c r="E161" s="126"/>
      <c r="F161" s="201" t="s">
        <v>8</v>
      </c>
      <c r="G161" s="201">
        <v>8</v>
      </c>
      <c r="H161" s="202" t="s">
        <v>259</v>
      </c>
      <c r="I161" s="203">
        <v>6002</v>
      </c>
      <c r="J161" s="203">
        <v>5021</v>
      </c>
      <c r="K161" s="204">
        <v>148</v>
      </c>
      <c r="L161" s="204">
        <v>0</v>
      </c>
      <c r="M161" s="204">
        <v>0</v>
      </c>
      <c r="N161" s="204">
        <v>0</v>
      </c>
      <c r="O161" s="204">
        <v>0</v>
      </c>
      <c r="P161" s="205">
        <v>0</v>
      </c>
      <c r="Q161" s="205">
        <v>0</v>
      </c>
      <c r="R161" s="206">
        <v>0</v>
      </c>
      <c r="S161" s="206">
        <v>0</v>
      </c>
      <c r="T161" s="206">
        <v>0</v>
      </c>
      <c r="U161" s="204">
        <v>0</v>
      </c>
      <c r="V161" s="204">
        <v>0</v>
      </c>
      <c r="W161" s="204">
        <v>0</v>
      </c>
      <c r="X161" s="204">
        <v>0</v>
      </c>
      <c r="Y161" s="207">
        <v>833</v>
      </c>
      <c r="Z161" s="264" t="s">
        <v>60</v>
      </c>
      <c r="AA161" s="264" t="s">
        <v>18</v>
      </c>
      <c r="AB161" s="208" t="s">
        <v>22</v>
      </c>
      <c r="AC161" s="216" t="s">
        <v>498</v>
      </c>
    </row>
    <row r="162" spans="1:29" ht="38.25" customHeight="1">
      <c r="A162" s="131">
        <v>5005540002</v>
      </c>
      <c r="B162" s="124">
        <v>60</v>
      </c>
      <c r="C162" s="125" t="s">
        <v>225</v>
      </c>
      <c r="D162" s="200" t="s">
        <v>59</v>
      </c>
      <c r="E162" s="126"/>
      <c r="F162" s="201" t="s">
        <v>8</v>
      </c>
      <c r="G162" s="201">
        <v>8</v>
      </c>
      <c r="H162" s="202" t="s">
        <v>7</v>
      </c>
      <c r="I162" s="203">
        <v>12215</v>
      </c>
      <c r="J162" s="203" t="s">
        <v>220</v>
      </c>
      <c r="K162" s="204">
        <v>12215</v>
      </c>
      <c r="L162" s="204">
        <v>0</v>
      </c>
      <c r="M162" s="204">
        <v>12830</v>
      </c>
      <c r="N162" s="204">
        <v>0</v>
      </c>
      <c r="O162" s="204">
        <v>0</v>
      </c>
      <c r="P162" s="205">
        <v>0</v>
      </c>
      <c r="Q162" s="205">
        <v>0</v>
      </c>
      <c r="R162" s="206">
        <v>0</v>
      </c>
      <c r="S162" s="206">
        <v>0</v>
      </c>
      <c r="T162" s="206">
        <v>0</v>
      </c>
      <c r="U162" s="204">
        <v>0</v>
      </c>
      <c r="V162" s="204">
        <v>0</v>
      </c>
      <c r="W162" s="204">
        <v>0</v>
      </c>
      <c r="X162" s="204">
        <v>0</v>
      </c>
      <c r="Y162" s="207">
        <v>0</v>
      </c>
      <c r="Z162" s="264" t="s">
        <v>257</v>
      </c>
      <c r="AA162" s="264" t="s">
        <v>18</v>
      </c>
      <c r="AB162" s="208" t="s">
        <v>22</v>
      </c>
      <c r="AC162" s="216" t="s">
        <v>498</v>
      </c>
    </row>
    <row r="163" spans="1:29" ht="63.75" customHeight="1">
      <c r="A163" s="131">
        <v>5315520003</v>
      </c>
      <c r="B163" s="124">
        <v>60</v>
      </c>
      <c r="C163" s="125" t="s">
        <v>225</v>
      </c>
      <c r="D163" s="200" t="s">
        <v>82</v>
      </c>
      <c r="E163" s="126"/>
      <c r="F163" s="201" t="s">
        <v>8</v>
      </c>
      <c r="G163" s="201">
        <v>8</v>
      </c>
      <c r="H163" s="202" t="s">
        <v>85</v>
      </c>
      <c r="I163" s="203">
        <v>734413</v>
      </c>
      <c r="J163" s="203">
        <v>471286</v>
      </c>
      <c r="K163" s="204">
        <v>0</v>
      </c>
      <c r="L163" s="204">
        <v>17647</v>
      </c>
      <c r="M163" s="204">
        <v>0</v>
      </c>
      <c r="N163" s="204">
        <v>21823</v>
      </c>
      <c r="O163" s="204">
        <v>0</v>
      </c>
      <c r="P163" s="205">
        <v>100000</v>
      </c>
      <c r="Q163" s="205">
        <v>123657</v>
      </c>
      <c r="R163" s="206">
        <v>0</v>
      </c>
      <c r="S163" s="206">
        <v>0</v>
      </c>
      <c r="T163" s="206">
        <v>0</v>
      </c>
      <c r="U163" s="204">
        <v>0</v>
      </c>
      <c r="V163" s="204">
        <v>0</v>
      </c>
      <c r="W163" s="204">
        <v>0</v>
      </c>
      <c r="X163" s="204">
        <v>0</v>
      </c>
      <c r="Y163" s="207">
        <v>0</v>
      </c>
      <c r="Z163" s="264" t="s">
        <v>240</v>
      </c>
      <c r="AA163" s="264" t="s">
        <v>30</v>
      </c>
      <c r="AB163" s="208" t="s">
        <v>26</v>
      </c>
      <c r="AC163" s="216" t="s">
        <v>498</v>
      </c>
    </row>
    <row r="164" spans="1:29" ht="38.25" customHeight="1">
      <c r="A164" s="131">
        <v>5315530001</v>
      </c>
      <c r="B164" s="124">
        <v>60</v>
      </c>
      <c r="C164" s="125" t="s">
        <v>225</v>
      </c>
      <c r="D164" s="200" t="s">
        <v>6</v>
      </c>
      <c r="E164" s="126"/>
      <c r="F164" s="201" t="s">
        <v>8</v>
      </c>
      <c r="G164" s="201">
        <v>8</v>
      </c>
      <c r="H164" s="202" t="s">
        <v>260</v>
      </c>
      <c r="I164" s="203">
        <v>220000</v>
      </c>
      <c r="J164" s="203">
        <v>151715</v>
      </c>
      <c r="K164" s="204">
        <v>68285</v>
      </c>
      <c r="L164" s="204">
        <v>0</v>
      </c>
      <c r="M164" s="204">
        <v>0</v>
      </c>
      <c r="N164" s="204">
        <v>0</v>
      </c>
      <c r="O164" s="204">
        <v>0</v>
      </c>
      <c r="P164" s="205">
        <v>0</v>
      </c>
      <c r="Q164" s="205">
        <v>0</v>
      </c>
      <c r="R164" s="206">
        <v>0</v>
      </c>
      <c r="S164" s="206">
        <v>0</v>
      </c>
      <c r="T164" s="206">
        <v>0</v>
      </c>
      <c r="U164" s="204">
        <v>0</v>
      </c>
      <c r="V164" s="204">
        <v>0</v>
      </c>
      <c r="W164" s="204">
        <v>0</v>
      </c>
      <c r="X164" s="204">
        <v>0</v>
      </c>
      <c r="Y164" s="207">
        <v>0</v>
      </c>
      <c r="Z164" s="264" t="s">
        <v>39</v>
      </c>
      <c r="AA164" s="264" t="s">
        <v>54</v>
      </c>
      <c r="AB164" s="208" t="s">
        <v>26</v>
      </c>
      <c r="AC164" s="216" t="s">
        <v>498</v>
      </c>
    </row>
    <row r="165" spans="1:29" ht="38.25" customHeight="1">
      <c r="A165" s="131">
        <v>5425530004</v>
      </c>
      <c r="B165" s="124">
        <v>60</v>
      </c>
      <c r="C165" s="125" t="s">
        <v>225</v>
      </c>
      <c r="D165" s="200" t="s">
        <v>6</v>
      </c>
      <c r="E165" s="126"/>
      <c r="F165" s="201" t="s">
        <v>8</v>
      </c>
      <c r="G165" s="201">
        <v>8</v>
      </c>
      <c r="H165" s="202" t="s">
        <v>261</v>
      </c>
      <c r="I165" s="203">
        <v>99102</v>
      </c>
      <c r="J165" s="203">
        <v>72817</v>
      </c>
      <c r="K165" s="204">
        <v>26285</v>
      </c>
      <c r="L165" s="204">
        <v>0</v>
      </c>
      <c r="M165" s="204">
        <v>0</v>
      </c>
      <c r="N165" s="204">
        <v>0</v>
      </c>
      <c r="O165" s="204">
        <v>0</v>
      </c>
      <c r="P165" s="205">
        <v>0</v>
      </c>
      <c r="Q165" s="205">
        <v>0</v>
      </c>
      <c r="R165" s="206">
        <v>0</v>
      </c>
      <c r="S165" s="206">
        <v>0</v>
      </c>
      <c r="T165" s="206">
        <v>0</v>
      </c>
      <c r="U165" s="204">
        <v>0</v>
      </c>
      <c r="V165" s="204">
        <v>0</v>
      </c>
      <c r="W165" s="204">
        <v>0</v>
      </c>
      <c r="X165" s="204">
        <v>0</v>
      </c>
      <c r="Y165" s="207">
        <v>0</v>
      </c>
      <c r="Z165" s="264" t="s">
        <v>29</v>
      </c>
      <c r="AA165" s="264" t="s">
        <v>52</v>
      </c>
      <c r="AB165" s="208" t="s">
        <v>50</v>
      </c>
      <c r="AC165" s="216" t="s">
        <v>498</v>
      </c>
    </row>
    <row r="166" spans="1:29" ht="63.75" customHeight="1">
      <c r="A166" s="131">
        <v>5625530004</v>
      </c>
      <c r="B166" s="124">
        <v>60</v>
      </c>
      <c r="C166" s="125" t="s">
        <v>225</v>
      </c>
      <c r="D166" s="200" t="s">
        <v>6</v>
      </c>
      <c r="E166" s="126"/>
      <c r="F166" s="201" t="s">
        <v>8</v>
      </c>
      <c r="G166" s="201">
        <v>8</v>
      </c>
      <c r="H166" s="202" t="s">
        <v>500</v>
      </c>
      <c r="I166" s="203">
        <v>48096</v>
      </c>
      <c r="J166" s="203">
        <v>39958</v>
      </c>
      <c r="K166" s="204">
        <v>8138</v>
      </c>
      <c r="L166" s="204">
        <v>0</v>
      </c>
      <c r="M166" s="204">
        <v>0</v>
      </c>
      <c r="N166" s="204">
        <v>0</v>
      </c>
      <c r="O166" s="204">
        <v>0</v>
      </c>
      <c r="P166" s="205">
        <v>0</v>
      </c>
      <c r="Q166" s="205">
        <v>0</v>
      </c>
      <c r="R166" s="206">
        <v>0</v>
      </c>
      <c r="S166" s="206">
        <v>0</v>
      </c>
      <c r="T166" s="206">
        <v>0</v>
      </c>
      <c r="U166" s="204">
        <v>0</v>
      </c>
      <c r="V166" s="204">
        <v>0</v>
      </c>
      <c r="W166" s="204">
        <v>0</v>
      </c>
      <c r="X166" s="204">
        <v>0</v>
      </c>
      <c r="Y166" s="207">
        <v>0</v>
      </c>
      <c r="Z166" s="264" t="s">
        <v>55</v>
      </c>
      <c r="AA166" s="264" t="s">
        <v>253</v>
      </c>
      <c r="AB166" s="208" t="s">
        <v>25</v>
      </c>
      <c r="AC166" s="216" t="s">
        <v>498</v>
      </c>
    </row>
    <row r="167" spans="1:29" ht="12.75" customHeight="1">
      <c r="A167" s="225"/>
      <c r="B167" s="195"/>
      <c r="C167" s="195"/>
      <c r="D167" s="195"/>
      <c r="E167" s="199"/>
      <c r="F167" s="195"/>
      <c r="G167" s="195">
        <v>9</v>
      </c>
      <c r="H167" s="196" t="s">
        <v>318</v>
      </c>
      <c r="I167" s="197">
        <f>SUM(I168:I175)</f>
        <v>687080</v>
      </c>
      <c r="J167" s="197">
        <f t="shared" ref="J167:Y167" si="12">SUM(J168:J175)</f>
        <v>42036</v>
      </c>
      <c r="K167" s="197">
        <f t="shared" si="12"/>
        <v>65700</v>
      </c>
      <c r="L167" s="197">
        <f t="shared" si="12"/>
        <v>38550</v>
      </c>
      <c r="M167" s="197">
        <f t="shared" si="12"/>
        <v>101483</v>
      </c>
      <c r="N167" s="197">
        <f t="shared" si="12"/>
        <v>0</v>
      </c>
      <c r="O167" s="197">
        <f t="shared" si="12"/>
        <v>36280</v>
      </c>
      <c r="P167" s="197">
        <f t="shared" si="12"/>
        <v>179750</v>
      </c>
      <c r="Q167" s="197">
        <f t="shared" si="12"/>
        <v>0</v>
      </c>
      <c r="R167" s="197">
        <f t="shared" si="12"/>
        <v>0</v>
      </c>
      <c r="S167" s="197">
        <f t="shared" si="12"/>
        <v>0</v>
      </c>
      <c r="T167" s="197">
        <f t="shared" si="12"/>
        <v>0</v>
      </c>
      <c r="U167" s="197">
        <f t="shared" si="12"/>
        <v>0</v>
      </c>
      <c r="V167" s="197">
        <f t="shared" si="12"/>
        <v>0</v>
      </c>
      <c r="W167" s="197">
        <f t="shared" si="12"/>
        <v>0</v>
      </c>
      <c r="X167" s="197">
        <f t="shared" si="12"/>
        <v>0</v>
      </c>
      <c r="Y167" s="197">
        <f t="shared" si="12"/>
        <v>0</v>
      </c>
      <c r="Z167" s="265"/>
      <c r="AA167" s="265"/>
      <c r="AB167" s="195"/>
      <c r="AC167" s="226" t="s">
        <v>498</v>
      </c>
    </row>
    <row r="168" spans="1:29" ht="89.25" customHeight="1">
      <c r="A168" s="131">
        <v>5215530005</v>
      </c>
      <c r="B168" s="124">
        <v>60</v>
      </c>
      <c r="C168" s="125" t="s">
        <v>225</v>
      </c>
      <c r="D168" s="200" t="s">
        <v>6</v>
      </c>
      <c r="E168" s="126"/>
      <c r="F168" s="201" t="s">
        <v>9</v>
      </c>
      <c r="G168" s="201">
        <v>9</v>
      </c>
      <c r="H168" s="202" t="s">
        <v>499</v>
      </c>
      <c r="I168" s="203">
        <v>45000</v>
      </c>
      <c r="J168" s="203">
        <v>18000</v>
      </c>
      <c r="K168" s="204">
        <v>27000</v>
      </c>
      <c r="L168" s="204">
        <v>0</v>
      </c>
      <c r="M168" s="204">
        <v>0</v>
      </c>
      <c r="N168" s="204">
        <v>0</v>
      </c>
      <c r="O168" s="204">
        <v>0</v>
      </c>
      <c r="P168" s="205">
        <v>0</v>
      </c>
      <c r="Q168" s="205">
        <v>0</v>
      </c>
      <c r="R168" s="206">
        <v>0</v>
      </c>
      <c r="S168" s="206">
        <v>0</v>
      </c>
      <c r="T168" s="206">
        <v>0</v>
      </c>
      <c r="U168" s="204">
        <v>0</v>
      </c>
      <c r="V168" s="204">
        <v>0</v>
      </c>
      <c r="W168" s="204">
        <v>0</v>
      </c>
      <c r="X168" s="204">
        <v>0</v>
      </c>
      <c r="Y168" s="207">
        <v>0</v>
      </c>
      <c r="Z168" s="264" t="s">
        <v>52</v>
      </c>
      <c r="AA168" s="264" t="s">
        <v>18</v>
      </c>
      <c r="AB168" s="208" t="s">
        <v>19</v>
      </c>
      <c r="AC168" s="216" t="s">
        <v>498</v>
      </c>
    </row>
    <row r="169" spans="1:29" ht="63.75" customHeight="1">
      <c r="A169" s="131">
        <v>5725530006</v>
      </c>
      <c r="B169" s="124">
        <v>60</v>
      </c>
      <c r="C169" s="125" t="s">
        <v>225</v>
      </c>
      <c r="D169" s="200" t="s">
        <v>6</v>
      </c>
      <c r="E169" s="126"/>
      <c r="F169" s="201" t="s">
        <v>9</v>
      </c>
      <c r="G169" s="201">
        <v>9</v>
      </c>
      <c r="H169" s="202" t="s">
        <v>264</v>
      </c>
      <c r="I169" s="203">
        <v>65000</v>
      </c>
      <c r="J169" s="203">
        <v>4500</v>
      </c>
      <c r="K169" s="204">
        <v>0</v>
      </c>
      <c r="L169" s="204">
        <v>0</v>
      </c>
      <c r="M169" s="204">
        <v>30500</v>
      </c>
      <c r="N169" s="204">
        <v>0</v>
      </c>
      <c r="O169" s="204">
        <v>15000</v>
      </c>
      <c r="P169" s="205">
        <v>0</v>
      </c>
      <c r="Q169" s="205">
        <v>0</v>
      </c>
      <c r="R169" s="206">
        <v>0</v>
      </c>
      <c r="S169" s="206">
        <v>0</v>
      </c>
      <c r="T169" s="206">
        <v>0</v>
      </c>
      <c r="U169" s="204">
        <v>0</v>
      </c>
      <c r="V169" s="204">
        <v>0</v>
      </c>
      <c r="W169" s="204">
        <v>0</v>
      </c>
      <c r="X169" s="204">
        <v>0</v>
      </c>
      <c r="Y169" s="207">
        <v>0</v>
      </c>
      <c r="Z169" s="264" t="s">
        <v>233</v>
      </c>
      <c r="AA169" s="264">
        <v>42705</v>
      </c>
      <c r="AB169" s="208" t="s">
        <v>49</v>
      </c>
      <c r="AC169" s="216" t="s">
        <v>498</v>
      </c>
    </row>
    <row r="170" spans="1:29" ht="76.5" customHeight="1">
      <c r="A170" s="131">
        <v>5215710006</v>
      </c>
      <c r="B170" s="124">
        <v>60</v>
      </c>
      <c r="C170" s="125" t="s">
        <v>225</v>
      </c>
      <c r="D170" s="200" t="s">
        <v>82</v>
      </c>
      <c r="E170" s="126"/>
      <c r="F170" s="201" t="s">
        <v>9</v>
      </c>
      <c r="G170" s="201">
        <v>9</v>
      </c>
      <c r="H170" s="202" t="s">
        <v>501</v>
      </c>
      <c r="I170" s="203">
        <v>323206</v>
      </c>
      <c r="J170" s="203">
        <v>2556</v>
      </c>
      <c r="K170" s="204">
        <v>38700</v>
      </c>
      <c r="L170" s="204">
        <v>27000</v>
      </c>
      <c r="M170" s="204">
        <v>70983</v>
      </c>
      <c r="N170" s="204">
        <v>0</v>
      </c>
      <c r="O170" s="204">
        <v>0</v>
      </c>
      <c r="P170" s="205">
        <f>153000-38700</f>
        <v>114300</v>
      </c>
      <c r="Q170" s="205">
        <v>0</v>
      </c>
      <c r="R170" s="206">
        <v>0</v>
      </c>
      <c r="S170" s="206">
        <v>0</v>
      </c>
      <c r="T170" s="206">
        <v>0</v>
      </c>
      <c r="U170" s="204">
        <v>0</v>
      </c>
      <c r="V170" s="204">
        <v>0</v>
      </c>
      <c r="W170" s="204">
        <v>0</v>
      </c>
      <c r="X170" s="204">
        <v>0</v>
      </c>
      <c r="Y170" s="207">
        <v>0</v>
      </c>
      <c r="Z170" s="264" t="s">
        <v>257</v>
      </c>
      <c r="AA170" s="264" t="s">
        <v>30</v>
      </c>
      <c r="AB170" s="208" t="s">
        <v>19</v>
      </c>
      <c r="AC170" s="216" t="s">
        <v>498</v>
      </c>
    </row>
    <row r="171" spans="1:29" ht="76.5" customHeight="1">
      <c r="A171" s="131">
        <v>5215710005</v>
      </c>
      <c r="B171" s="124">
        <v>60</v>
      </c>
      <c r="C171" s="125" t="s">
        <v>225</v>
      </c>
      <c r="D171" s="200" t="s">
        <v>82</v>
      </c>
      <c r="E171" s="126"/>
      <c r="F171" s="201" t="s">
        <v>9</v>
      </c>
      <c r="G171" s="201">
        <v>9</v>
      </c>
      <c r="H171" s="202" t="s">
        <v>502</v>
      </c>
      <c r="I171" s="203">
        <v>91560</v>
      </c>
      <c r="J171" s="203">
        <v>4260</v>
      </c>
      <c r="K171" s="204">
        <v>0</v>
      </c>
      <c r="L171" s="204">
        <v>8250</v>
      </c>
      <c r="M171" s="204">
        <v>0</v>
      </c>
      <c r="N171" s="204">
        <v>0</v>
      </c>
      <c r="O171" s="204">
        <v>0</v>
      </c>
      <c r="P171" s="205">
        <v>46750</v>
      </c>
      <c r="Q171" s="205">
        <v>0</v>
      </c>
      <c r="R171" s="206">
        <v>0</v>
      </c>
      <c r="S171" s="206">
        <v>0</v>
      </c>
      <c r="T171" s="206">
        <v>0</v>
      </c>
      <c r="U171" s="204">
        <v>0</v>
      </c>
      <c r="V171" s="204">
        <v>0</v>
      </c>
      <c r="W171" s="204">
        <v>0</v>
      </c>
      <c r="X171" s="204">
        <v>0</v>
      </c>
      <c r="Y171" s="207">
        <v>0</v>
      </c>
      <c r="Z171" s="264" t="s">
        <v>257</v>
      </c>
      <c r="AA171" s="264" t="s">
        <v>30</v>
      </c>
      <c r="AB171" s="208" t="s">
        <v>19</v>
      </c>
      <c r="AC171" s="216" t="s">
        <v>498</v>
      </c>
    </row>
    <row r="172" spans="1:29" ht="89.25" customHeight="1">
      <c r="A172" s="131">
        <v>5425530009</v>
      </c>
      <c r="B172" s="124">
        <v>60</v>
      </c>
      <c r="C172" s="125" t="s">
        <v>225</v>
      </c>
      <c r="D172" s="200" t="s">
        <v>6</v>
      </c>
      <c r="E172" s="126"/>
      <c r="F172" s="201" t="s">
        <v>9</v>
      </c>
      <c r="G172" s="201">
        <v>9</v>
      </c>
      <c r="H172" s="202" t="s">
        <v>503</v>
      </c>
      <c r="I172" s="203">
        <v>40000</v>
      </c>
      <c r="J172" s="203">
        <v>1720</v>
      </c>
      <c r="K172" s="204">
        <v>0</v>
      </c>
      <c r="L172" s="204">
        <v>0</v>
      </c>
      <c r="M172" s="204">
        <v>0</v>
      </c>
      <c r="N172" s="204">
        <v>0</v>
      </c>
      <c r="O172" s="204">
        <v>8280</v>
      </c>
      <c r="P172" s="205">
        <v>0</v>
      </c>
      <c r="Q172" s="205">
        <v>0</v>
      </c>
      <c r="R172" s="206">
        <v>0</v>
      </c>
      <c r="S172" s="206">
        <v>0</v>
      </c>
      <c r="T172" s="206">
        <v>0</v>
      </c>
      <c r="U172" s="204">
        <v>0</v>
      </c>
      <c r="V172" s="204">
        <v>0</v>
      </c>
      <c r="W172" s="204">
        <v>0</v>
      </c>
      <c r="X172" s="204">
        <v>0</v>
      </c>
      <c r="Y172" s="207">
        <v>0</v>
      </c>
      <c r="Z172" s="264" t="s">
        <v>46</v>
      </c>
      <c r="AA172" s="264">
        <v>43070</v>
      </c>
      <c r="AB172" s="208" t="s">
        <v>50</v>
      </c>
      <c r="AC172" s="216" t="s">
        <v>498</v>
      </c>
    </row>
    <row r="173" spans="1:29" ht="76.5" customHeight="1">
      <c r="A173" s="131">
        <v>5215530009</v>
      </c>
      <c r="B173" s="124">
        <v>60</v>
      </c>
      <c r="C173" s="125" t="s">
        <v>225</v>
      </c>
      <c r="D173" s="200" t="s">
        <v>6</v>
      </c>
      <c r="E173" s="126"/>
      <c r="F173" s="201" t="s">
        <v>9</v>
      </c>
      <c r="G173" s="201">
        <v>9</v>
      </c>
      <c r="H173" s="202" t="s">
        <v>262</v>
      </c>
      <c r="I173" s="203">
        <v>45000</v>
      </c>
      <c r="J173" s="203">
        <v>2800</v>
      </c>
      <c r="K173" s="204">
        <v>0</v>
      </c>
      <c r="L173" s="204">
        <v>0</v>
      </c>
      <c r="M173" s="204">
        <v>0</v>
      </c>
      <c r="N173" s="204">
        <v>0</v>
      </c>
      <c r="O173" s="204">
        <v>5000</v>
      </c>
      <c r="P173" s="205">
        <v>0</v>
      </c>
      <c r="Q173" s="205">
        <v>0</v>
      </c>
      <c r="R173" s="206">
        <v>0</v>
      </c>
      <c r="S173" s="206">
        <v>0</v>
      </c>
      <c r="T173" s="206">
        <v>0</v>
      </c>
      <c r="U173" s="204">
        <v>0</v>
      </c>
      <c r="V173" s="204">
        <v>0</v>
      </c>
      <c r="W173" s="204">
        <v>0</v>
      </c>
      <c r="X173" s="204">
        <v>0</v>
      </c>
      <c r="Y173" s="207">
        <v>0</v>
      </c>
      <c r="Z173" s="264" t="s">
        <v>415</v>
      </c>
      <c r="AA173" s="264" t="s">
        <v>271</v>
      </c>
      <c r="AB173" s="208" t="s">
        <v>19</v>
      </c>
      <c r="AC173" s="216" t="s">
        <v>498</v>
      </c>
    </row>
    <row r="174" spans="1:29" ht="63.75" customHeight="1">
      <c r="A174" s="131">
        <v>5315510001</v>
      </c>
      <c r="B174" s="124">
        <v>60</v>
      </c>
      <c r="C174" s="125" t="s">
        <v>225</v>
      </c>
      <c r="D174" s="200" t="s">
        <v>82</v>
      </c>
      <c r="E174" s="126"/>
      <c r="F174" s="201" t="s">
        <v>9</v>
      </c>
      <c r="G174" s="201">
        <v>9</v>
      </c>
      <c r="H174" s="202" t="s">
        <v>504</v>
      </c>
      <c r="I174" s="203">
        <v>47314</v>
      </c>
      <c r="J174" s="203">
        <v>3000</v>
      </c>
      <c r="K174" s="204">
        <v>0</v>
      </c>
      <c r="L174" s="204">
        <v>3300</v>
      </c>
      <c r="M174" s="204">
        <v>0</v>
      </c>
      <c r="N174" s="204">
        <v>0</v>
      </c>
      <c r="O174" s="204">
        <v>0</v>
      </c>
      <c r="P174" s="205">
        <v>18700</v>
      </c>
      <c r="Q174" s="205">
        <v>0</v>
      </c>
      <c r="R174" s="206">
        <v>0</v>
      </c>
      <c r="S174" s="206">
        <v>0</v>
      </c>
      <c r="T174" s="206">
        <v>0</v>
      </c>
      <c r="U174" s="204">
        <v>0</v>
      </c>
      <c r="V174" s="204">
        <v>0</v>
      </c>
      <c r="W174" s="204">
        <v>0</v>
      </c>
      <c r="X174" s="204">
        <v>0</v>
      </c>
      <c r="Y174" s="207">
        <v>0</v>
      </c>
      <c r="Z174" s="264" t="s">
        <v>52</v>
      </c>
      <c r="AA174" s="264" t="s">
        <v>66</v>
      </c>
      <c r="AB174" s="208" t="s">
        <v>26</v>
      </c>
      <c r="AC174" s="216" t="s">
        <v>498</v>
      </c>
    </row>
    <row r="175" spans="1:29" ht="89.25" customHeight="1">
      <c r="A175" s="131">
        <v>5005510010</v>
      </c>
      <c r="B175" s="124">
        <v>60</v>
      </c>
      <c r="C175" s="125" t="s">
        <v>225</v>
      </c>
      <c r="D175" s="200" t="s">
        <v>6</v>
      </c>
      <c r="E175" s="126"/>
      <c r="F175" s="201" t="s">
        <v>9</v>
      </c>
      <c r="G175" s="201">
        <v>9</v>
      </c>
      <c r="H175" s="202" t="s">
        <v>505</v>
      </c>
      <c r="I175" s="203">
        <v>30000</v>
      </c>
      <c r="J175" s="203">
        <v>5200</v>
      </c>
      <c r="K175" s="204">
        <v>0</v>
      </c>
      <c r="L175" s="204">
        <v>0</v>
      </c>
      <c r="M175" s="204">
        <v>0</v>
      </c>
      <c r="N175" s="204">
        <v>0</v>
      </c>
      <c r="O175" s="204">
        <v>8000</v>
      </c>
      <c r="P175" s="205">
        <v>0</v>
      </c>
      <c r="Q175" s="205">
        <v>0</v>
      </c>
      <c r="R175" s="206">
        <v>0</v>
      </c>
      <c r="S175" s="206">
        <v>0</v>
      </c>
      <c r="T175" s="206">
        <v>0</v>
      </c>
      <c r="U175" s="204">
        <v>0</v>
      </c>
      <c r="V175" s="204">
        <v>0</v>
      </c>
      <c r="W175" s="204">
        <v>0</v>
      </c>
      <c r="X175" s="204">
        <v>0</v>
      </c>
      <c r="Y175" s="207">
        <v>0</v>
      </c>
      <c r="Z175" s="264" t="s">
        <v>415</v>
      </c>
      <c r="AA175" s="264" t="s">
        <v>271</v>
      </c>
      <c r="AB175" s="208" t="s">
        <v>22</v>
      </c>
      <c r="AC175" s="216" t="s">
        <v>498</v>
      </c>
    </row>
    <row r="176" spans="1:29" ht="12.75" customHeight="1">
      <c r="A176" s="225"/>
      <c r="B176" s="195"/>
      <c r="C176" s="195"/>
      <c r="D176" s="195"/>
      <c r="E176" s="199"/>
      <c r="F176" s="195"/>
      <c r="G176" s="195">
        <v>10</v>
      </c>
      <c r="H176" s="196" t="s">
        <v>468</v>
      </c>
      <c r="I176" s="197">
        <f>SUM(I177:I190)</f>
        <v>11681923</v>
      </c>
      <c r="J176" s="197">
        <f>SUM(J177:J190)</f>
        <v>4098891</v>
      </c>
      <c r="K176" s="198">
        <f t="shared" ref="K176:Y176" si="13">SUM(K177:K190)</f>
        <v>0</v>
      </c>
      <c r="L176" s="198">
        <f>SUM(L177:L190)</f>
        <v>0</v>
      </c>
      <c r="M176" s="198">
        <f t="shared" si="13"/>
        <v>0</v>
      </c>
      <c r="N176" s="198">
        <f>SUM(N177:N190)</f>
        <v>0</v>
      </c>
      <c r="O176" s="198">
        <f t="shared" si="13"/>
        <v>67500</v>
      </c>
      <c r="P176" s="198">
        <f t="shared" si="13"/>
        <v>0</v>
      </c>
      <c r="Q176" s="198">
        <f t="shared" si="13"/>
        <v>0</v>
      </c>
      <c r="R176" s="198">
        <f t="shared" si="13"/>
        <v>42501</v>
      </c>
      <c r="S176" s="198">
        <f t="shared" si="13"/>
        <v>0</v>
      </c>
      <c r="T176" s="198">
        <f t="shared" si="13"/>
        <v>0</v>
      </c>
      <c r="U176" s="198">
        <f t="shared" si="13"/>
        <v>7501</v>
      </c>
      <c r="V176" s="198">
        <f t="shared" si="13"/>
        <v>0</v>
      </c>
      <c r="W176" s="198">
        <f t="shared" si="13"/>
        <v>0</v>
      </c>
      <c r="X176" s="198">
        <f t="shared" si="13"/>
        <v>0</v>
      </c>
      <c r="Y176" s="198">
        <f t="shared" si="13"/>
        <v>0</v>
      </c>
      <c r="Z176" s="265"/>
      <c r="AA176" s="265"/>
      <c r="AB176" s="195"/>
      <c r="AC176" s="226" t="s">
        <v>498</v>
      </c>
    </row>
    <row r="177" spans="1:29" ht="89.25" customHeight="1">
      <c r="A177" s="131">
        <v>5725520001</v>
      </c>
      <c r="B177" s="124">
        <v>60</v>
      </c>
      <c r="C177" s="125" t="s">
        <v>225</v>
      </c>
      <c r="D177" s="200" t="s">
        <v>172</v>
      </c>
      <c r="E177" s="126"/>
      <c r="F177" s="201" t="s">
        <v>9</v>
      </c>
      <c r="G177" s="201">
        <v>10</v>
      </c>
      <c r="H177" s="202" t="s">
        <v>263</v>
      </c>
      <c r="I177" s="203">
        <v>182000</v>
      </c>
      <c r="J177" s="203">
        <v>158028</v>
      </c>
      <c r="K177" s="204">
        <v>0</v>
      </c>
      <c r="L177" s="204">
        <v>0</v>
      </c>
      <c r="M177" s="204">
        <v>0</v>
      </c>
      <c r="N177" s="204">
        <v>0</v>
      </c>
      <c r="O177" s="204">
        <v>15000</v>
      </c>
      <c r="P177" s="205">
        <v>0</v>
      </c>
      <c r="Q177" s="205">
        <v>0</v>
      </c>
      <c r="R177" s="206">
        <v>0</v>
      </c>
      <c r="S177" s="206">
        <v>0</v>
      </c>
      <c r="T177" s="206">
        <v>0</v>
      </c>
      <c r="U177" s="204">
        <v>0</v>
      </c>
      <c r="V177" s="204">
        <v>0</v>
      </c>
      <c r="W177" s="204">
        <v>0</v>
      </c>
      <c r="X177" s="204">
        <v>0</v>
      </c>
      <c r="Y177" s="207">
        <v>0</v>
      </c>
      <c r="Z177" s="264" t="s">
        <v>415</v>
      </c>
      <c r="AA177" s="264" t="s">
        <v>258</v>
      </c>
      <c r="AB177" s="208" t="s">
        <v>49</v>
      </c>
      <c r="AC177" s="216" t="s">
        <v>498</v>
      </c>
    </row>
    <row r="178" spans="1:29" ht="140.25" customHeight="1">
      <c r="A178" s="131">
        <v>5215510006</v>
      </c>
      <c r="B178" s="124">
        <v>60</v>
      </c>
      <c r="C178" s="125" t="s">
        <v>225</v>
      </c>
      <c r="D178" s="200" t="s">
        <v>172</v>
      </c>
      <c r="E178" s="126"/>
      <c r="F178" s="201" t="s">
        <v>9</v>
      </c>
      <c r="G178" s="201">
        <v>10</v>
      </c>
      <c r="H178" s="202" t="s">
        <v>506</v>
      </c>
      <c r="I178" s="203">
        <v>1185989</v>
      </c>
      <c r="J178" s="203">
        <v>1013451</v>
      </c>
      <c r="K178" s="204">
        <v>0</v>
      </c>
      <c r="L178" s="204">
        <v>0</v>
      </c>
      <c r="M178" s="204">
        <v>0</v>
      </c>
      <c r="N178" s="204">
        <v>0</v>
      </c>
      <c r="O178" s="204">
        <v>45000</v>
      </c>
      <c r="P178" s="205">
        <v>0</v>
      </c>
      <c r="Q178" s="205">
        <v>0</v>
      </c>
      <c r="R178" s="206">
        <v>0</v>
      </c>
      <c r="S178" s="206">
        <v>0</v>
      </c>
      <c r="T178" s="206">
        <v>0</v>
      </c>
      <c r="U178" s="204">
        <v>0</v>
      </c>
      <c r="V178" s="204">
        <v>0</v>
      </c>
      <c r="W178" s="204">
        <v>0</v>
      </c>
      <c r="X178" s="204">
        <v>0</v>
      </c>
      <c r="Y178" s="207">
        <v>0</v>
      </c>
      <c r="Z178" s="264" t="s">
        <v>311</v>
      </c>
      <c r="AA178" s="264" t="s">
        <v>258</v>
      </c>
      <c r="AB178" s="208" t="s">
        <v>19</v>
      </c>
      <c r="AC178" s="216" t="s">
        <v>498</v>
      </c>
    </row>
    <row r="179" spans="1:29" ht="114.75" customHeight="1">
      <c r="A179" s="131">
        <v>3275201045</v>
      </c>
      <c r="B179" s="124">
        <v>60</v>
      </c>
      <c r="C179" s="125" t="s">
        <v>225</v>
      </c>
      <c r="D179" s="200" t="s">
        <v>172</v>
      </c>
      <c r="E179" s="126"/>
      <c r="F179" s="201" t="s">
        <v>9</v>
      </c>
      <c r="G179" s="201">
        <v>10</v>
      </c>
      <c r="H179" s="202" t="s">
        <v>507</v>
      </c>
      <c r="I179" s="203">
        <v>124600</v>
      </c>
      <c r="J179" s="203">
        <v>108613</v>
      </c>
      <c r="K179" s="204">
        <v>0</v>
      </c>
      <c r="L179" s="204">
        <v>0</v>
      </c>
      <c r="M179" s="204">
        <v>0</v>
      </c>
      <c r="N179" s="204">
        <v>0</v>
      </c>
      <c r="O179" s="204">
        <v>7500</v>
      </c>
      <c r="P179" s="205">
        <v>0</v>
      </c>
      <c r="Q179" s="205">
        <v>0</v>
      </c>
      <c r="R179" s="206">
        <v>0</v>
      </c>
      <c r="S179" s="206">
        <v>0</v>
      </c>
      <c r="T179" s="206">
        <v>0</v>
      </c>
      <c r="U179" s="204">
        <v>0</v>
      </c>
      <c r="V179" s="204">
        <v>0</v>
      </c>
      <c r="W179" s="204">
        <v>0</v>
      </c>
      <c r="X179" s="204">
        <v>0</v>
      </c>
      <c r="Y179" s="207">
        <v>0</v>
      </c>
      <c r="Z179" s="264" t="s">
        <v>415</v>
      </c>
      <c r="AA179" s="264" t="s">
        <v>258</v>
      </c>
      <c r="AB179" s="208" t="s">
        <v>25</v>
      </c>
      <c r="AC179" s="216" t="s">
        <v>498</v>
      </c>
    </row>
    <row r="180" spans="1:29" ht="25.5" customHeight="1">
      <c r="A180" s="131">
        <v>5005510004</v>
      </c>
      <c r="B180" s="124">
        <v>60</v>
      </c>
      <c r="C180" s="125" t="s">
        <v>225</v>
      </c>
      <c r="D180" s="200" t="s">
        <v>359</v>
      </c>
      <c r="E180" s="126"/>
      <c r="F180" s="201" t="s">
        <v>9</v>
      </c>
      <c r="G180" s="201">
        <v>10</v>
      </c>
      <c r="H180" s="202" t="s">
        <v>83</v>
      </c>
      <c r="I180" s="203">
        <v>1003495</v>
      </c>
      <c r="J180" s="203">
        <v>62450</v>
      </c>
      <c r="K180" s="204">
        <v>0</v>
      </c>
      <c r="L180" s="204">
        <v>0</v>
      </c>
      <c r="M180" s="204">
        <v>0</v>
      </c>
      <c r="N180" s="204">
        <v>0</v>
      </c>
      <c r="O180" s="204">
        <v>0</v>
      </c>
      <c r="P180" s="205">
        <v>0</v>
      </c>
      <c r="Q180" s="205">
        <v>0</v>
      </c>
      <c r="R180" s="206">
        <v>0</v>
      </c>
      <c r="S180" s="206">
        <v>0</v>
      </c>
      <c r="T180" s="206">
        <v>0</v>
      </c>
      <c r="U180" s="204">
        <v>0</v>
      </c>
      <c r="V180" s="204">
        <v>0</v>
      </c>
      <c r="W180" s="204">
        <v>0</v>
      </c>
      <c r="X180" s="204">
        <v>0</v>
      </c>
      <c r="Y180" s="207">
        <v>0</v>
      </c>
      <c r="Z180" s="264" t="s">
        <v>54</v>
      </c>
      <c r="AA180" s="264" t="s">
        <v>258</v>
      </c>
      <c r="AB180" s="208" t="s">
        <v>19</v>
      </c>
      <c r="AC180" s="216" t="s">
        <v>498</v>
      </c>
    </row>
    <row r="181" spans="1:29" ht="25.5" customHeight="1">
      <c r="A181" s="131">
        <v>2275220001</v>
      </c>
      <c r="B181" s="124">
        <v>60</v>
      </c>
      <c r="C181" s="125" t="s">
        <v>225</v>
      </c>
      <c r="D181" s="200" t="s">
        <v>359</v>
      </c>
      <c r="E181" s="126"/>
      <c r="F181" s="201" t="s">
        <v>9</v>
      </c>
      <c r="G181" s="201">
        <v>10</v>
      </c>
      <c r="H181" s="202" t="s">
        <v>268</v>
      </c>
      <c r="I181" s="203">
        <v>418000</v>
      </c>
      <c r="J181" s="203">
        <v>10500</v>
      </c>
      <c r="K181" s="204">
        <v>0</v>
      </c>
      <c r="L181" s="204">
        <v>0</v>
      </c>
      <c r="M181" s="204">
        <v>0</v>
      </c>
      <c r="N181" s="204">
        <v>0</v>
      </c>
      <c r="O181" s="204">
        <v>0</v>
      </c>
      <c r="P181" s="205">
        <v>0</v>
      </c>
      <c r="Q181" s="205">
        <v>0</v>
      </c>
      <c r="R181" s="206">
        <v>0</v>
      </c>
      <c r="S181" s="206">
        <v>0</v>
      </c>
      <c r="T181" s="206">
        <v>0</v>
      </c>
      <c r="U181" s="204">
        <v>0</v>
      </c>
      <c r="V181" s="204">
        <v>0</v>
      </c>
      <c r="W181" s="204">
        <v>0</v>
      </c>
      <c r="X181" s="204">
        <v>0</v>
      </c>
      <c r="Y181" s="207">
        <v>0</v>
      </c>
      <c r="Z181" s="264" t="s">
        <v>415</v>
      </c>
      <c r="AA181" s="264" t="s">
        <v>271</v>
      </c>
      <c r="AB181" s="208" t="s">
        <v>51</v>
      </c>
      <c r="AC181" s="216" t="s">
        <v>498</v>
      </c>
    </row>
    <row r="182" spans="1:29" ht="25.5" customHeight="1">
      <c r="A182" s="131">
        <v>2275220002</v>
      </c>
      <c r="B182" s="124">
        <v>60</v>
      </c>
      <c r="C182" s="125" t="s">
        <v>225</v>
      </c>
      <c r="D182" s="200" t="s">
        <v>359</v>
      </c>
      <c r="E182" s="126"/>
      <c r="F182" s="201" t="s">
        <v>9</v>
      </c>
      <c r="G182" s="201">
        <v>10</v>
      </c>
      <c r="H182" s="202" t="s">
        <v>270</v>
      </c>
      <c r="I182" s="203">
        <v>224000</v>
      </c>
      <c r="J182" s="203">
        <v>18380</v>
      </c>
      <c r="K182" s="204">
        <v>0</v>
      </c>
      <c r="L182" s="204">
        <v>0</v>
      </c>
      <c r="M182" s="204">
        <v>0</v>
      </c>
      <c r="N182" s="204">
        <v>0</v>
      </c>
      <c r="O182" s="204">
        <v>0</v>
      </c>
      <c r="P182" s="205">
        <v>0</v>
      </c>
      <c r="Q182" s="205">
        <v>0</v>
      </c>
      <c r="R182" s="206">
        <v>0</v>
      </c>
      <c r="S182" s="206">
        <v>0</v>
      </c>
      <c r="T182" s="206">
        <v>0</v>
      </c>
      <c r="U182" s="204">
        <v>0</v>
      </c>
      <c r="V182" s="204">
        <v>0</v>
      </c>
      <c r="W182" s="204">
        <v>0</v>
      </c>
      <c r="X182" s="204">
        <v>0</v>
      </c>
      <c r="Y182" s="207">
        <v>0</v>
      </c>
      <c r="Z182" s="264" t="s">
        <v>415</v>
      </c>
      <c r="AA182" s="264" t="s">
        <v>271</v>
      </c>
      <c r="AB182" s="208" t="s">
        <v>51</v>
      </c>
      <c r="AC182" s="216" t="s">
        <v>498</v>
      </c>
    </row>
    <row r="183" spans="1:29" ht="25.5" customHeight="1">
      <c r="A183" s="131">
        <v>3275200007</v>
      </c>
      <c r="B183" s="124">
        <v>60</v>
      </c>
      <c r="C183" s="125" t="s">
        <v>225</v>
      </c>
      <c r="D183" s="200" t="s">
        <v>356</v>
      </c>
      <c r="E183" s="126"/>
      <c r="F183" s="201" t="s">
        <v>9</v>
      </c>
      <c r="G183" s="201">
        <v>10</v>
      </c>
      <c r="H183" s="202" t="s">
        <v>266</v>
      </c>
      <c r="I183" s="203">
        <v>4189000</v>
      </c>
      <c r="J183" s="203">
        <v>2354070</v>
      </c>
      <c r="K183" s="204">
        <v>0</v>
      </c>
      <c r="L183" s="204">
        <v>0</v>
      </c>
      <c r="M183" s="204">
        <v>0</v>
      </c>
      <c r="N183" s="204">
        <v>0</v>
      </c>
      <c r="O183" s="204">
        <v>0</v>
      </c>
      <c r="P183" s="205">
        <v>0</v>
      </c>
      <c r="Q183" s="205">
        <v>0</v>
      </c>
      <c r="R183" s="206">
        <v>0</v>
      </c>
      <c r="S183" s="206">
        <v>0</v>
      </c>
      <c r="T183" s="206">
        <v>0</v>
      </c>
      <c r="U183" s="204">
        <v>0</v>
      </c>
      <c r="V183" s="204">
        <v>0</v>
      </c>
      <c r="W183" s="204">
        <v>0</v>
      </c>
      <c r="X183" s="204">
        <v>0</v>
      </c>
      <c r="Y183" s="207">
        <v>0</v>
      </c>
      <c r="Z183" s="264" t="s">
        <v>415</v>
      </c>
      <c r="AA183" s="264" t="s">
        <v>265</v>
      </c>
      <c r="AB183" s="208" t="s">
        <v>50</v>
      </c>
      <c r="AC183" s="216" t="s">
        <v>498</v>
      </c>
    </row>
    <row r="184" spans="1:29" ht="25.5" customHeight="1">
      <c r="A184" s="131">
        <v>3275201002</v>
      </c>
      <c r="B184" s="124">
        <v>60</v>
      </c>
      <c r="C184" s="125" t="s">
        <v>225</v>
      </c>
      <c r="D184" s="200" t="s">
        <v>359</v>
      </c>
      <c r="E184" s="126"/>
      <c r="F184" s="201" t="s">
        <v>9</v>
      </c>
      <c r="G184" s="201">
        <v>10</v>
      </c>
      <c r="H184" s="202" t="s">
        <v>267</v>
      </c>
      <c r="I184" s="203">
        <v>3063000</v>
      </c>
      <c r="J184" s="203">
        <v>317310</v>
      </c>
      <c r="K184" s="204">
        <v>0</v>
      </c>
      <c r="L184" s="204">
        <v>0</v>
      </c>
      <c r="M184" s="204">
        <v>0</v>
      </c>
      <c r="N184" s="204">
        <v>0</v>
      </c>
      <c r="O184" s="204">
        <v>0</v>
      </c>
      <c r="P184" s="205">
        <v>0</v>
      </c>
      <c r="Q184" s="205">
        <v>0</v>
      </c>
      <c r="R184" s="206">
        <v>0</v>
      </c>
      <c r="S184" s="206">
        <v>0</v>
      </c>
      <c r="T184" s="206">
        <v>0</v>
      </c>
      <c r="U184" s="204">
        <v>0</v>
      </c>
      <c r="V184" s="204">
        <v>0</v>
      </c>
      <c r="W184" s="204">
        <v>0</v>
      </c>
      <c r="X184" s="204">
        <v>0</v>
      </c>
      <c r="Y184" s="207">
        <v>0</v>
      </c>
      <c r="Z184" s="264" t="s">
        <v>251</v>
      </c>
      <c r="AA184" s="264" t="s">
        <v>271</v>
      </c>
      <c r="AB184" s="208" t="s">
        <v>51</v>
      </c>
      <c r="AC184" s="216" t="s">
        <v>498</v>
      </c>
    </row>
    <row r="185" spans="1:29" ht="63.75" customHeight="1">
      <c r="A185" s="131">
        <v>5535510002</v>
      </c>
      <c r="B185" s="124">
        <v>60</v>
      </c>
      <c r="C185" s="125" t="s">
        <v>225</v>
      </c>
      <c r="D185" s="200" t="s">
        <v>359</v>
      </c>
      <c r="E185" s="126"/>
      <c r="F185" s="201" t="s">
        <v>9</v>
      </c>
      <c r="G185" s="201">
        <v>10</v>
      </c>
      <c r="H185" s="202" t="s">
        <v>269</v>
      </c>
      <c r="I185" s="203">
        <v>214000</v>
      </c>
      <c r="J185" s="203">
        <v>7100</v>
      </c>
      <c r="K185" s="204">
        <v>0</v>
      </c>
      <c r="L185" s="204">
        <v>0</v>
      </c>
      <c r="M185" s="204">
        <v>0</v>
      </c>
      <c r="N185" s="204">
        <v>0</v>
      </c>
      <c r="O185" s="204">
        <v>0</v>
      </c>
      <c r="P185" s="205">
        <v>0</v>
      </c>
      <c r="Q185" s="205">
        <v>0</v>
      </c>
      <c r="R185" s="206">
        <v>26715</v>
      </c>
      <c r="S185" s="206">
        <v>0</v>
      </c>
      <c r="T185" s="206">
        <v>0</v>
      </c>
      <c r="U185" s="204">
        <v>4715</v>
      </c>
      <c r="V185" s="204">
        <v>0</v>
      </c>
      <c r="W185" s="204">
        <v>0</v>
      </c>
      <c r="X185" s="204">
        <v>0</v>
      </c>
      <c r="Y185" s="207">
        <v>0</v>
      </c>
      <c r="Z185" s="264" t="s">
        <v>52</v>
      </c>
      <c r="AA185" s="264" t="s">
        <v>30</v>
      </c>
      <c r="AB185" s="208" t="s">
        <v>51</v>
      </c>
      <c r="AC185" s="216" t="s">
        <v>498</v>
      </c>
    </row>
    <row r="186" spans="1:29" ht="25.5" customHeight="1">
      <c r="A186" s="131">
        <v>5535510001</v>
      </c>
      <c r="B186" s="124">
        <v>60</v>
      </c>
      <c r="C186" s="125" t="s">
        <v>225</v>
      </c>
      <c r="D186" s="200" t="s">
        <v>359</v>
      </c>
      <c r="E186" s="126"/>
      <c r="F186" s="201" t="s">
        <v>9</v>
      </c>
      <c r="G186" s="201">
        <v>10</v>
      </c>
      <c r="H186" s="202" t="s">
        <v>508</v>
      </c>
      <c r="I186" s="203">
        <v>87839</v>
      </c>
      <c r="J186" s="203">
        <v>4439</v>
      </c>
      <c r="K186" s="204">
        <v>0</v>
      </c>
      <c r="L186" s="204">
        <v>0</v>
      </c>
      <c r="M186" s="204">
        <v>0</v>
      </c>
      <c r="N186" s="204">
        <v>0</v>
      </c>
      <c r="O186" s="204">
        <v>0</v>
      </c>
      <c r="P186" s="205">
        <v>0</v>
      </c>
      <c r="Q186" s="205">
        <v>0</v>
      </c>
      <c r="R186" s="206">
        <v>0</v>
      </c>
      <c r="S186" s="206">
        <v>0</v>
      </c>
      <c r="T186" s="206">
        <v>0</v>
      </c>
      <c r="U186" s="204">
        <v>0</v>
      </c>
      <c r="V186" s="204">
        <v>0</v>
      </c>
      <c r="W186" s="204">
        <v>0</v>
      </c>
      <c r="X186" s="204">
        <v>0</v>
      </c>
      <c r="Y186" s="207">
        <v>0</v>
      </c>
      <c r="Z186" s="264" t="s">
        <v>233</v>
      </c>
      <c r="AA186" s="264" t="s">
        <v>58</v>
      </c>
      <c r="AB186" s="208" t="s">
        <v>51</v>
      </c>
      <c r="AC186" s="216" t="s">
        <v>498</v>
      </c>
    </row>
    <row r="187" spans="1:29" ht="25.5" customHeight="1">
      <c r="A187" s="131">
        <v>5215510011</v>
      </c>
      <c r="B187" s="124">
        <v>60</v>
      </c>
      <c r="C187" s="125" t="s">
        <v>225</v>
      </c>
      <c r="D187" s="200" t="s">
        <v>359</v>
      </c>
      <c r="E187" s="126"/>
      <c r="F187" s="201" t="s">
        <v>9</v>
      </c>
      <c r="G187" s="201">
        <v>10</v>
      </c>
      <c r="H187" s="202" t="s">
        <v>509</v>
      </c>
      <c r="I187" s="203">
        <v>230000</v>
      </c>
      <c r="J187" s="203">
        <v>10150</v>
      </c>
      <c r="K187" s="204">
        <v>0</v>
      </c>
      <c r="L187" s="204">
        <v>0</v>
      </c>
      <c r="M187" s="204">
        <v>0</v>
      </c>
      <c r="N187" s="204">
        <v>0</v>
      </c>
      <c r="O187" s="204">
        <v>0</v>
      </c>
      <c r="P187" s="205">
        <v>0</v>
      </c>
      <c r="Q187" s="205">
        <v>0</v>
      </c>
      <c r="R187" s="206">
        <v>0</v>
      </c>
      <c r="S187" s="206">
        <v>0</v>
      </c>
      <c r="T187" s="206">
        <v>0</v>
      </c>
      <c r="U187" s="204">
        <v>0</v>
      </c>
      <c r="V187" s="204">
        <v>0</v>
      </c>
      <c r="W187" s="204">
        <v>0</v>
      </c>
      <c r="X187" s="204">
        <v>0</v>
      </c>
      <c r="Y187" s="207">
        <v>0</v>
      </c>
      <c r="Z187" s="264" t="s">
        <v>311</v>
      </c>
      <c r="AA187" s="264" t="s">
        <v>258</v>
      </c>
      <c r="AB187" s="208" t="s">
        <v>19</v>
      </c>
      <c r="AC187" s="216" t="s">
        <v>498</v>
      </c>
    </row>
    <row r="188" spans="1:29" ht="63.75" customHeight="1">
      <c r="A188" s="131">
        <v>5215510014</v>
      </c>
      <c r="B188" s="124">
        <v>60</v>
      </c>
      <c r="C188" s="125" t="s">
        <v>225</v>
      </c>
      <c r="D188" s="200" t="s">
        <v>359</v>
      </c>
      <c r="E188" s="126"/>
      <c r="F188" s="201" t="s">
        <v>9</v>
      </c>
      <c r="G188" s="201">
        <v>10</v>
      </c>
      <c r="H188" s="202" t="s">
        <v>510</v>
      </c>
      <c r="I188" s="203">
        <v>65000</v>
      </c>
      <c r="J188" s="203">
        <v>6600</v>
      </c>
      <c r="K188" s="204">
        <v>0</v>
      </c>
      <c r="L188" s="204">
        <v>0</v>
      </c>
      <c r="M188" s="204">
        <v>0</v>
      </c>
      <c r="N188" s="204">
        <v>0</v>
      </c>
      <c r="O188" s="204">
        <v>0</v>
      </c>
      <c r="P188" s="205">
        <v>0</v>
      </c>
      <c r="Q188" s="205">
        <v>0</v>
      </c>
      <c r="R188" s="206">
        <v>15786</v>
      </c>
      <c r="S188" s="206">
        <v>0</v>
      </c>
      <c r="T188" s="206">
        <v>0</v>
      </c>
      <c r="U188" s="204">
        <v>2786</v>
      </c>
      <c r="V188" s="204">
        <v>0</v>
      </c>
      <c r="W188" s="204">
        <v>0</v>
      </c>
      <c r="X188" s="204">
        <v>0</v>
      </c>
      <c r="Y188" s="207">
        <v>0</v>
      </c>
      <c r="Z188" s="264" t="s">
        <v>52</v>
      </c>
      <c r="AA188" s="264" t="s">
        <v>30</v>
      </c>
      <c r="AB188" s="208" t="s">
        <v>19</v>
      </c>
      <c r="AC188" s="216" t="s">
        <v>498</v>
      </c>
    </row>
    <row r="189" spans="1:29" ht="25.5" customHeight="1">
      <c r="A189" s="131">
        <v>5115510004</v>
      </c>
      <c r="B189" s="124">
        <v>60</v>
      </c>
      <c r="C189" s="125" t="s">
        <v>225</v>
      </c>
      <c r="D189" s="200" t="s">
        <v>359</v>
      </c>
      <c r="E189" s="126"/>
      <c r="F189" s="201" t="s">
        <v>9</v>
      </c>
      <c r="G189" s="201">
        <v>10</v>
      </c>
      <c r="H189" s="202" t="s">
        <v>511</v>
      </c>
      <c r="I189" s="203">
        <v>45000</v>
      </c>
      <c r="J189" s="203">
        <v>6050</v>
      </c>
      <c r="K189" s="204">
        <v>0</v>
      </c>
      <c r="L189" s="204">
        <v>0</v>
      </c>
      <c r="M189" s="204">
        <v>0</v>
      </c>
      <c r="N189" s="204">
        <v>0</v>
      </c>
      <c r="O189" s="204">
        <v>0</v>
      </c>
      <c r="P189" s="205">
        <v>0</v>
      </c>
      <c r="Q189" s="205">
        <v>0</v>
      </c>
      <c r="R189" s="206">
        <v>0</v>
      </c>
      <c r="S189" s="206">
        <v>0</v>
      </c>
      <c r="T189" s="206">
        <v>0</v>
      </c>
      <c r="U189" s="204">
        <v>0</v>
      </c>
      <c r="V189" s="204">
        <v>0</v>
      </c>
      <c r="W189" s="204">
        <v>0</v>
      </c>
      <c r="X189" s="204">
        <v>0</v>
      </c>
      <c r="Y189" s="207">
        <v>0</v>
      </c>
      <c r="Z189" s="264" t="s">
        <v>415</v>
      </c>
      <c r="AA189" s="264">
        <v>43070</v>
      </c>
      <c r="AB189" s="208" t="s">
        <v>21</v>
      </c>
      <c r="AC189" s="216" t="s">
        <v>498</v>
      </c>
    </row>
    <row r="190" spans="1:29" ht="25.5" customHeight="1">
      <c r="A190" s="131">
        <v>5115510003</v>
      </c>
      <c r="B190" s="124">
        <v>60</v>
      </c>
      <c r="C190" s="125" t="s">
        <v>225</v>
      </c>
      <c r="D190" s="200" t="s">
        <v>359</v>
      </c>
      <c r="E190" s="126"/>
      <c r="F190" s="201" t="s">
        <v>9</v>
      </c>
      <c r="G190" s="201">
        <v>10</v>
      </c>
      <c r="H190" s="202" t="s">
        <v>512</v>
      </c>
      <c r="I190" s="203">
        <v>650000</v>
      </c>
      <c r="J190" s="203">
        <v>21750</v>
      </c>
      <c r="K190" s="204">
        <v>0</v>
      </c>
      <c r="L190" s="204">
        <v>0</v>
      </c>
      <c r="M190" s="204">
        <v>0</v>
      </c>
      <c r="N190" s="204">
        <v>0</v>
      </c>
      <c r="O190" s="204">
        <v>0</v>
      </c>
      <c r="P190" s="205">
        <v>0</v>
      </c>
      <c r="Q190" s="205">
        <v>0</v>
      </c>
      <c r="R190" s="206">
        <v>0</v>
      </c>
      <c r="S190" s="206">
        <v>0</v>
      </c>
      <c r="T190" s="206">
        <v>0</v>
      </c>
      <c r="U190" s="204">
        <v>0</v>
      </c>
      <c r="V190" s="204">
        <v>0</v>
      </c>
      <c r="W190" s="204">
        <v>0</v>
      </c>
      <c r="X190" s="204">
        <v>0</v>
      </c>
      <c r="Y190" s="207">
        <v>0</v>
      </c>
      <c r="Z190" s="264" t="s">
        <v>311</v>
      </c>
      <c r="AA190" s="264" t="s">
        <v>265</v>
      </c>
      <c r="AB190" s="208" t="s">
        <v>21</v>
      </c>
      <c r="AC190" s="216" t="s">
        <v>498</v>
      </c>
    </row>
    <row r="191" spans="1:29" ht="12.75" customHeight="1">
      <c r="A191" s="225"/>
      <c r="B191" s="195"/>
      <c r="C191" s="195"/>
      <c r="D191" s="195"/>
      <c r="E191" s="199"/>
      <c r="F191" s="195"/>
      <c r="G191" s="195">
        <v>11</v>
      </c>
      <c r="H191" s="196" t="s">
        <v>230</v>
      </c>
      <c r="I191" s="197">
        <f>I192</f>
        <v>100000</v>
      </c>
      <c r="J191" s="197" t="str">
        <f>J192</f>
        <v>x</v>
      </c>
      <c r="K191" s="198">
        <f t="shared" ref="K191:Y191" si="14">K192</f>
        <v>100000</v>
      </c>
      <c r="L191" s="198">
        <f>L192</f>
        <v>0</v>
      </c>
      <c r="M191" s="198">
        <f t="shared" si="14"/>
        <v>100000</v>
      </c>
      <c r="N191" s="198">
        <f>N192</f>
        <v>0</v>
      </c>
      <c r="O191" s="198">
        <f t="shared" si="14"/>
        <v>45863</v>
      </c>
      <c r="P191" s="198">
        <f t="shared" si="14"/>
        <v>0</v>
      </c>
      <c r="Q191" s="198">
        <f t="shared" si="14"/>
        <v>0</v>
      </c>
      <c r="R191" s="198">
        <f t="shared" si="14"/>
        <v>0</v>
      </c>
      <c r="S191" s="198">
        <f t="shared" si="14"/>
        <v>0</v>
      </c>
      <c r="T191" s="198">
        <f t="shared" si="14"/>
        <v>0</v>
      </c>
      <c r="U191" s="198">
        <f t="shared" si="14"/>
        <v>0</v>
      </c>
      <c r="V191" s="198">
        <f t="shared" si="14"/>
        <v>0</v>
      </c>
      <c r="W191" s="198">
        <f t="shared" si="14"/>
        <v>0</v>
      </c>
      <c r="X191" s="198">
        <f t="shared" si="14"/>
        <v>0</v>
      </c>
      <c r="Y191" s="198">
        <f t="shared" si="14"/>
        <v>0</v>
      </c>
      <c r="Z191" s="265"/>
      <c r="AA191" s="265"/>
      <c r="AB191" s="195"/>
      <c r="AC191" s="226" t="s">
        <v>498</v>
      </c>
    </row>
    <row r="192" spans="1:29" ht="51" customHeight="1">
      <c r="A192" s="131">
        <v>5005540004</v>
      </c>
      <c r="B192" s="124">
        <v>60</v>
      </c>
      <c r="C192" s="125" t="s">
        <v>225</v>
      </c>
      <c r="D192" s="200" t="s">
        <v>59</v>
      </c>
      <c r="E192" s="126"/>
      <c r="F192" s="201" t="s">
        <v>9</v>
      </c>
      <c r="G192" s="201">
        <v>11</v>
      </c>
      <c r="H192" s="202" t="s">
        <v>84</v>
      </c>
      <c r="I192" s="203">
        <v>100000</v>
      </c>
      <c r="J192" s="203" t="s">
        <v>220</v>
      </c>
      <c r="K192" s="204">
        <v>100000</v>
      </c>
      <c r="L192" s="204">
        <v>0</v>
      </c>
      <c r="M192" s="204">
        <v>100000</v>
      </c>
      <c r="N192" s="204">
        <v>0</v>
      </c>
      <c r="O192" s="204">
        <v>45863</v>
      </c>
      <c r="P192" s="205">
        <v>0</v>
      </c>
      <c r="Q192" s="205">
        <v>0</v>
      </c>
      <c r="R192" s="206">
        <v>0</v>
      </c>
      <c r="S192" s="206">
        <v>0</v>
      </c>
      <c r="T192" s="206">
        <v>0</v>
      </c>
      <c r="U192" s="204">
        <v>0</v>
      </c>
      <c r="V192" s="204">
        <v>0</v>
      </c>
      <c r="W192" s="204">
        <v>0</v>
      </c>
      <c r="X192" s="204">
        <v>0</v>
      </c>
      <c r="Y192" s="207">
        <v>0</v>
      </c>
      <c r="Z192" s="264" t="s">
        <v>257</v>
      </c>
      <c r="AA192" s="264" t="s">
        <v>18</v>
      </c>
      <c r="AB192" s="208" t="s">
        <v>22</v>
      </c>
      <c r="AC192" s="216" t="s">
        <v>498</v>
      </c>
    </row>
    <row r="193" spans="1:29" ht="12.75" customHeight="1">
      <c r="A193" s="225"/>
      <c r="B193" s="195"/>
      <c r="C193" s="195"/>
      <c r="D193" s="195"/>
      <c r="E193" s="199"/>
      <c r="F193" s="195"/>
      <c r="G193" s="195"/>
      <c r="H193" s="196" t="s">
        <v>513</v>
      </c>
      <c r="I193" s="197"/>
      <c r="J193" s="197"/>
      <c r="K193" s="198"/>
      <c r="L193" s="198"/>
      <c r="M193" s="198"/>
      <c r="N193" s="198"/>
      <c r="O193" s="198"/>
      <c r="P193" s="198"/>
      <c r="Q193" s="198"/>
      <c r="R193" s="198"/>
      <c r="S193" s="198"/>
      <c r="T193" s="198"/>
      <c r="U193" s="198"/>
      <c r="V193" s="198"/>
      <c r="W193" s="198"/>
      <c r="X193" s="198"/>
      <c r="Y193" s="198"/>
      <c r="Z193" s="265"/>
      <c r="AA193" s="265"/>
      <c r="AB193" s="195"/>
      <c r="AC193" s="226" t="s">
        <v>513</v>
      </c>
    </row>
    <row r="194" spans="1:29" ht="12.75" customHeight="1">
      <c r="A194" s="225"/>
      <c r="B194" s="195"/>
      <c r="C194" s="195"/>
      <c r="D194" s="195"/>
      <c r="E194" s="199"/>
      <c r="F194" s="195"/>
      <c r="G194" s="195">
        <v>12</v>
      </c>
      <c r="H194" s="196" t="s">
        <v>312</v>
      </c>
      <c r="I194" s="198">
        <f>SUM(I195:I198)</f>
        <v>9000000</v>
      </c>
      <c r="J194" s="198">
        <f>SUM(J195:J198)</f>
        <v>0</v>
      </c>
      <c r="K194" s="198">
        <f t="shared" ref="K194:Y194" si="15">SUM(K195:K198)</f>
        <v>9000000</v>
      </c>
      <c r="L194" s="198">
        <f>SUM(L195:L198)</f>
        <v>0</v>
      </c>
      <c r="M194" s="198">
        <f t="shared" si="15"/>
        <v>9600000</v>
      </c>
      <c r="N194" s="198">
        <f>SUM(N195:N198)</f>
        <v>0</v>
      </c>
      <c r="O194" s="198">
        <f t="shared" si="15"/>
        <v>9900000</v>
      </c>
      <c r="P194" s="198">
        <f t="shared" si="15"/>
        <v>0</v>
      </c>
      <c r="Q194" s="198">
        <f t="shared" si="15"/>
        <v>0</v>
      </c>
      <c r="R194" s="198">
        <f t="shared" si="15"/>
        <v>0</v>
      </c>
      <c r="S194" s="198">
        <f t="shared" si="15"/>
        <v>0</v>
      </c>
      <c r="T194" s="198">
        <f t="shared" si="15"/>
        <v>0</v>
      </c>
      <c r="U194" s="198">
        <f t="shared" si="15"/>
        <v>0</v>
      </c>
      <c r="V194" s="198">
        <f t="shared" si="15"/>
        <v>0</v>
      </c>
      <c r="W194" s="198">
        <f t="shared" si="15"/>
        <v>0</v>
      </c>
      <c r="X194" s="198">
        <f t="shared" si="15"/>
        <v>0</v>
      </c>
      <c r="Y194" s="198">
        <f t="shared" si="15"/>
        <v>0</v>
      </c>
      <c r="Z194" s="265"/>
      <c r="AA194" s="265"/>
      <c r="AB194" s="195"/>
      <c r="AC194" s="226" t="s">
        <v>513</v>
      </c>
    </row>
    <row r="195" spans="1:29" ht="12.75" customHeight="1">
      <c r="A195" s="131">
        <v>5001110001</v>
      </c>
      <c r="B195" s="124">
        <v>50</v>
      </c>
      <c r="C195" s="125" t="s">
        <v>249</v>
      </c>
      <c r="D195" s="200" t="s">
        <v>11</v>
      </c>
      <c r="E195" s="126"/>
      <c r="F195" s="201" t="s">
        <v>88</v>
      </c>
      <c r="G195" s="201">
        <v>12</v>
      </c>
      <c r="H195" s="202" t="s">
        <v>116</v>
      </c>
      <c r="I195" s="203">
        <v>2000000</v>
      </c>
      <c r="J195" s="203" t="s">
        <v>220</v>
      </c>
      <c r="K195" s="204">
        <v>2000000</v>
      </c>
      <c r="L195" s="204">
        <v>0</v>
      </c>
      <c r="M195" s="204">
        <v>2400000</v>
      </c>
      <c r="N195" s="204">
        <v>0</v>
      </c>
      <c r="O195" s="204">
        <v>2600000</v>
      </c>
      <c r="P195" s="205">
        <v>0</v>
      </c>
      <c r="Q195" s="205">
        <v>0</v>
      </c>
      <c r="R195" s="206">
        <v>0</v>
      </c>
      <c r="S195" s="206">
        <v>0</v>
      </c>
      <c r="T195" s="206">
        <v>0</v>
      </c>
      <c r="U195" s="204">
        <v>0</v>
      </c>
      <c r="V195" s="204">
        <v>0</v>
      </c>
      <c r="W195" s="204">
        <v>0</v>
      </c>
      <c r="X195" s="204">
        <v>0</v>
      </c>
      <c r="Y195" s="207">
        <v>0</v>
      </c>
      <c r="Z195" s="264" t="s">
        <v>514</v>
      </c>
      <c r="AA195" s="264" t="s">
        <v>515</v>
      </c>
      <c r="AB195" s="208" t="s">
        <v>516</v>
      </c>
      <c r="AC195" s="216" t="s">
        <v>513</v>
      </c>
    </row>
    <row r="196" spans="1:29" ht="12.75" customHeight="1">
      <c r="A196" s="131">
        <v>5001110006</v>
      </c>
      <c r="B196" s="124">
        <v>50</v>
      </c>
      <c r="C196" s="125" t="s">
        <v>249</v>
      </c>
      <c r="D196" s="200" t="s">
        <v>11</v>
      </c>
      <c r="E196" s="126"/>
      <c r="F196" s="201" t="s">
        <v>88</v>
      </c>
      <c r="G196" s="201">
        <v>12</v>
      </c>
      <c r="H196" s="202" t="s">
        <v>118</v>
      </c>
      <c r="I196" s="203">
        <v>4500000</v>
      </c>
      <c r="J196" s="203" t="s">
        <v>220</v>
      </c>
      <c r="K196" s="204">
        <v>4500000</v>
      </c>
      <c r="L196" s="204">
        <v>0</v>
      </c>
      <c r="M196" s="204">
        <v>4500000</v>
      </c>
      <c r="N196" s="204">
        <v>0</v>
      </c>
      <c r="O196" s="204">
        <v>4500000</v>
      </c>
      <c r="P196" s="205">
        <v>0</v>
      </c>
      <c r="Q196" s="205">
        <v>0</v>
      </c>
      <c r="R196" s="206">
        <v>0</v>
      </c>
      <c r="S196" s="206">
        <v>0</v>
      </c>
      <c r="T196" s="206">
        <v>0</v>
      </c>
      <c r="U196" s="204">
        <v>0</v>
      </c>
      <c r="V196" s="204">
        <v>0</v>
      </c>
      <c r="W196" s="204">
        <v>0</v>
      </c>
      <c r="X196" s="204">
        <v>0</v>
      </c>
      <c r="Y196" s="207">
        <v>0</v>
      </c>
      <c r="Z196" s="264" t="s">
        <v>514</v>
      </c>
      <c r="AA196" s="264" t="s">
        <v>515</v>
      </c>
      <c r="AB196" s="208" t="s">
        <v>516</v>
      </c>
      <c r="AC196" s="216" t="s">
        <v>513</v>
      </c>
    </row>
    <row r="197" spans="1:29" ht="12.75" customHeight="1">
      <c r="A197" s="131">
        <v>5001150006</v>
      </c>
      <c r="B197" s="124">
        <v>50</v>
      </c>
      <c r="C197" s="125" t="s">
        <v>517</v>
      </c>
      <c r="D197" s="200" t="s">
        <v>11</v>
      </c>
      <c r="E197" s="126"/>
      <c r="F197" s="201" t="s">
        <v>88</v>
      </c>
      <c r="G197" s="201">
        <v>12</v>
      </c>
      <c r="H197" s="202" t="s">
        <v>120</v>
      </c>
      <c r="I197" s="203">
        <v>1300000</v>
      </c>
      <c r="J197" s="203" t="s">
        <v>220</v>
      </c>
      <c r="K197" s="204">
        <v>1300000</v>
      </c>
      <c r="L197" s="204">
        <v>0</v>
      </c>
      <c r="M197" s="204">
        <v>1400000</v>
      </c>
      <c r="N197" s="204">
        <v>0</v>
      </c>
      <c r="O197" s="204">
        <v>1400000</v>
      </c>
      <c r="P197" s="205">
        <v>0</v>
      </c>
      <c r="Q197" s="205">
        <v>0</v>
      </c>
      <c r="R197" s="206">
        <v>0</v>
      </c>
      <c r="S197" s="206">
        <v>0</v>
      </c>
      <c r="T197" s="206">
        <v>0</v>
      </c>
      <c r="U197" s="204">
        <v>0</v>
      </c>
      <c r="V197" s="204">
        <v>0</v>
      </c>
      <c r="W197" s="204">
        <v>0</v>
      </c>
      <c r="X197" s="204">
        <v>0</v>
      </c>
      <c r="Y197" s="207">
        <v>0</v>
      </c>
      <c r="Z197" s="264" t="s">
        <v>514</v>
      </c>
      <c r="AA197" s="264" t="s">
        <v>515</v>
      </c>
      <c r="AB197" s="208" t="s">
        <v>516</v>
      </c>
      <c r="AC197" s="216" t="s">
        <v>513</v>
      </c>
    </row>
    <row r="198" spans="1:29" ht="12.75" customHeight="1">
      <c r="A198" s="131">
        <v>5001150007</v>
      </c>
      <c r="B198" s="124">
        <v>50</v>
      </c>
      <c r="C198" s="125" t="s">
        <v>517</v>
      </c>
      <c r="D198" s="200" t="s">
        <v>11</v>
      </c>
      <c r="E198" s="126"/>
      <c r="F198" s="201" t="s">
        <v>88</v>
      </c>
      <c r="G198" s="201">
        <v>12</v>
      </c>
      <c r="H198" s="202" t="s">
        <v>121</v>
      </c>
      <c r="I198" s="203">
        <v>1200000</v>
      </c>
      <c r="J198" s="203" t="s">
        <v>220</v>
      </c>
      <c r="K198" s="204">
        <v>1200000</v>
      </c>
      <c r="L198" s="204">
        <v>0</v>
      </c>
      <c r="M198" s="204">
        <v>1300000</v>
      </c>
      <c r="N198" s="204">
        <v>0</v>
      </c>
      <c r="O198" s="204">
        <v>1400000</v>
      </c>
      <c r="P198" s="205">
        <v>0</v>
      </c>
      <c r="Q198" s="205">
        <v>0</v>
      </c>
      <c r="R198" s="206">
        <v>0</v>
      </c>
      <c r="S198" s="206">
        <v>0</v>
      </c>
      <c r="T198" s="206">
        <v>0</v>
      </c>
      <c r="U198" s="204">
        <v>0</v>
      </c>
      <c r="V198" s="204">
        <v>0</v>
      </c>
      <c r="W198" s="204">
        <v>0</v>
      </c>
      <c r="X198" s="204">
        <v>0</v>
      </c>
      <c r="Y198" s="207">
        <v>0</v>
      </c>
      <c r="Z198" s="264" t="s">
        <v>514</v>
      </c>
      <c r="AA198" s="264" t="s">
        <v>515</v>
      </c>
      <c r="AB198" s="208" t="s">
        <v>516</v>
      </c>
      <c r="AC198" s="216" t="s">
        <v>513</v>
      </c>
    </row>
    <row r="199" spans="1:29" ht="12.75" customHeight="1">
      <c r="A199" s="225"/>
      <c r="B199" s="195"/>
      <c r="C199" s="195"/>
      <c r="D199" s="195"/>
      <c r="E199" s="199"/>
      <c r="F199" s="195"/>
      <c r="G199" s="195">
        <v>13</v>
      </c>
      <c r="H199" s="196" t="s">
        <v>313</v>
      </c>
      <c r="I199" s="198">
        <f>SUM(I200:I201)</f>
        <v>1394900</v>
      </c>
      <c r="J199" s="198">
        <f>SUM(J200:J201)</f>
        <v>0</v>
      </c>
      <c r="K199" s="198">
        <f t="shared" ref="K199:Y199" si="16">SUM(K200:K201)</f>
        <v>1394900</v>
      </c>
      <c r="L199" s="198">
        <f>SUM(L200:L201)</f>
        <v>0</v>
      </c>
      <c r="M199" s="198">
        <f t="shared" si="16"/>
        <v>1450690</v>
      </c>
      <c r="N199" s="198">
        <f>SUM(N200:N201)</f>
        <v>0</v>
      </c>
      <c r="O199" s="198">
        <f t="shared" si="16"/>
        <v>1508700</v>
      </c>
      <c r="P199" s="198">
        <f t="shared" si="16"/>
        <v>0</v>
      </c>
      <c r="Q199" s="198">
        <f t="shared" si="16"/>
        <v>0</v>
      </c>
      <c r="R199" s="198">
        <f t="shared" si="16"/>
        <v>0</v>
      </c>
      <c r="S199" s="198">
        <f t="shared" si="16"/>
        <v>0</v>
      </c>
      <c r="T199" s="198">
        <f t="shared" si="16"/>
        <v>0</v>
      </c>
      <c r="U199" s="198">
        <f t="shared" si="16"/>
        <v>0</v>
      </c>
      <c r="V199" s="198">
        <f t="shared" si="16"/>
        <v>0</v>
      </c>
      <c r="W199" s="198">
        <f t="shared" si="16"/>
        <v>0</v>
      </c>
      <c r="X199" s="198">
        <f t="shared" si="16"/>
        <v>0</v>
      </c>
      <c r="Y199" s="198">
        <f t="shared" si="16"/>
        <v>0</v>
      </c>
      <c r="Z199" s="265"/>
      <c r="AA199" s="265"/>
      <c r="AB199" s="195"/>
      <c r="AC199" s="226" t="s">
        <v>513</v>
      </c>
    </row>
    <row r="200" spans="1:29" ht="12.75" customHeight="1">
      <c r="A200" s="131">
        <v>5001110002</v>
      </c>
      <c r="B200" s="124">
        <v>50</v>
      </c>
      <c r="C200" s="125" t="s">
        <v>249</v>
      </c>
      <c r="D200" s="200" t="s">
        <v>11</v>
      </c>
      <c r="E200" s="126"/>
      <c r="F200" s="201" t="s">
        <v>88</v>
      </c>
      <c r="G200" s="201">
        <v>13</v>
      </c>
      <c r="H200" s="202" t="s">
        <v>117</v>
      </c>
      <c r="I200" s="203">
        <v>255100</v>
      </c>
      <c r="J200" s="203" t="s">
        <v>220</v>
      </c>
      <c r="K200" s="204">
        <v>255100</v>
      </c>
      <c r="L200" s="204">
        <v>0</v>
      </c>
      <c r="M200" s="204">
        <v>265300</v>
      </c>
      <c r="N200" s="204">
        <v>0</v>
      </c>
      <c r="O200" s="204">
        <v>275900</v>
      </c>
      <c r="P200" s="205">
        <v>0</v>
      </c>
      <c r="Q200" s="205">
        <v>0</v>
      </c>
      <c r="R200" s="206">
        <v>0</v>
      </c>
      <c r="S200" s="206">
        <v>0</v>
      </c>
      <c r="T200" s="206">
        <v>0</v>
      </c>
      <c r="U200" s="204">
        <v>0</v>
      </c>
      <c r="V200" s="204">
        <v>0</v>
      </c>
      <c r="W200" s="204">
        <v>0</v>
      </c>
      <c r="X200" s="204">
        <v>0</v>
      </c>
      <c r="Y200" s="207">
        <v>0</v>
      </c>
      <c r="Z200" s="264" t="s">
        <v>514</v>
      </c>
      <c r="AA200" s="264" t="s">
        <v>515</v>
      </c>
      <c r="AB200" s="208" t="s">
        <v>516</v>
      </c>
      <c r="AC200" s="216" t="s">
        <v>513</v>
      </c>
    </row>
    <row r="201" spans="1:29" ht="12.75" customHeight="1">
      <c r="A201" s="131">
        <v>5001150001</v>
      </c>
      <c r="B201" s="124">
        <v>50</v>
      </c>
      <c r="C201" s="125" t="s">
        <v>517</v>
      </c>
      <c r="D201" s="200" t="s">
        <v>11</v>
      </c>
      <c r="E201" s="126"/>
      <c r="F201" s="201" t="s">
        <v>88</v>
      </c>
      <c r="G201" s="201">
        <v>13</v>
      </c>
      <c r="H201" s="202" t="s">
        <v>119</v>
      </c>
      <c r="I201" s="203">
        <v>1139800</v>
      </c>
      <c r="J201" s="203" t="s">
        <v>220</v>
      </c>
      <c r="K201" s="204">
        <v>1139800</v>
      </c>
      <c r="L201" s="204">
        <v>0</v>
      </c>
      <c r="M201" s="204">
        <v>1185390</v>
      </c>
      <c r="N201" s="204">
        <v>0</v>
      </c>
      <c r="O201" s="204">
        <v>1232800</v>
      </c>
      <c r="P201" s="205">
        <v>0</v>
      </c>
      <c r="Q201" s="205">
        <v>0</v>
      </c>
      <c r="R201" s="206">
        <v>0</v>
      </c>
      <c r="S201" s="206">
        <v>0</v>
      </c>
      <c r="T201" s="206">
        <v>0</v>
      </c>
      <c r="U201" s="204">
        <v>0</v>
      </c>
      <c r="V201" s="204">
        <v>0</v>
      </c>
      <c r="W201" s="204">
        <v>0</v>
      </c>
      <c r="X201" s="204">
        <v>0</v>
      </c>
      <c r="Y201" s="207">
        <v>0</v>
      </c>
      <c r="Z201" s="264" t="s">
        <v>514</v>
      </c>
      <c r="AA201" s="264" t="s">
        <v>515</v>
      </c>
      <c r="AB201" s="208" t="s">
        <v>516</v>
      </c>
      <c r="AC201" s="216" t="s">
        <v>513</v>
      </c>
    </row>
    <row r="202" spans="1:29" ht="12.75" customHeight="1">
      <c r="A202" s="225"/>
      <c r="B202" s="195"/>
      <c r="C202" s="195"/>
      <c r="D202" s="195"/>
      <c r="E202" s="199"/>
      <c r="F202" s="195"/>
      <c r="G202" s="195">
        <v>14</v>
      </c>
      <c r="H202" s="196" t="s">
        <v>175</v>
      </c>
      <c r="I202" s="198">
        <f>SUM(I203:I209)</f>
        <v>11780622</v>
      </c>
      <c r="J202" s="198">
        <f>SUM(J203:J209)</f>
        <v>7767980</v>
      </c>
      <c r="K202" s="198">
        <f t="shared" ref="K202:Y202" si="17">SUM(K203:K209)</f>
        <v>3250000</v>
      </c>
      <c r="L202" s="198">
        <f>SUM(L203:L209)</f>
        <v>51642</v>
      </c>
      <c r="M202" s="198">
        <f t="shared" si="17"/>
        <v>3533000</v>
      </c>
      <c r="N202" s="198">
        <f>SUM(N203:N209)</f>
        <v>0</v>
      </c>
      <c r="O202" s="198">
        <f t="shared" si="17"/>
        <v>3503000</v>
      </c>
      <c r="P202" s="198">
        <f t="shared" si="17"/>
        <v>0</v>
      </c>
      <c r="Q202" s="198">
        <f t="shared" si="17"/>
        <v>0</v>
      </c>
      <c r="R202" s="198">
        <f t="shared" si="17"/>
        <v>0</v>
      </c>
      <c r="S202" s="198">
        <f t="shared" si="17"/>
        <v>0</v>
      </c>
      <c r="T202" s="198">
        <f t="shared" si="17"/>
        <v>0</v>
      </c>
      <c r="U202" s="198">
        <f t="shared" si="17"/>
        <v>0</v>
      </c>
      <c r="V202" s="198">
        <f t="shared" si="17"/>
        <v>0</v>
      </c>
      <c r="W202" s="198">
        <f t="shared" si="17"/>
        <v>0</v>
      </c>
      <c r="X202" s="198">
        <f t="shared" si="17"/>
        <v>0</v>
      </c>
      <c r="Y202" s="198">
        <f t="shared" si="17"/>
        <v>11000</v>
      </c>
      <c r="Z202" s="265"/>
      <c r="AA202" s="265"/>
      <c r="AB202" s="195"/>
      <c r="AC202" s="226" t="s">
        <v>513</v>
      </c>
    </row>
    <row r="203" spans="1:29" ht="12.75" customHeight="1">
      <c r="A203" s="131">
        <v>5001260001</v>
      </c>
      <c r="B203" s="124">
        <v>50</v>
      </c>
      <c r="C203" s="125" t="s">
        <v>518</v>
      </c>
      <c r="D203" s="200" t="s">
        <v>92</v>
      </c>
      <c r="E203" s="126"/>
      <c r="F203" s="201" t="s">
        <v>88</v>
      </c>
      <c r="G203" s="201">
        <v>14</v>
      </c>
      <c r="H203" s="202" t="s">
        <v>124</v>
      </c>
      <c r="I203" s="203">
        <v>2400000</v>
      </c>
      <c r="J203" s="203" t="s">
        <v>220</v>
      </c>
      <c r="K203" s="204">
        <v>2400000</v>
      </c>
      <c r="L203" s="204">
        <v>0</v>
      </c>
      <c r="M203" s="204">
        <v>2600000</v>
      </c>
      <c r="N203" s="204">
        <v>0</v>
      </c>
      <c r="O203" s="204">
        <v>2600000</v>
      </c>
      <c r="P203" s="205">
        <v>0</v>
      </c>
      <c r="Q203" s="205">
        <v>0</v>
      </c>
      <c r="R203" s="206">
        <v>0</v>
      </c>
      <c r="S203" s="206">
        <v>0</v>
      </c>
      <c r="T203" s="206">
        <v>0</v>
      </c>
      <c r="U203" s="204">
        <v>0</v>
      </c>
      <c r="V203" s="204">
        <v>0</v>
      </c>
      <c r="W203" s="204">
        <v>0</v>
      </c>
      <c r="X203" s="204">
        <v>0</v>
      </c>
      <c r="Y203" s="207">
        <v>0</v>
      </c>
      <c r="Z203" s="264" t="s">
        <v>514</v>
      </c>
      <c r="AA203" s="264" t="s">
        <v>515</v>
      </c>
      <c r="AB203" s="208" t="s">
        <v>516</v>
      </c>
      <c r="AC203" s="216" t="s">
        <v>513</v>
      </c>
    </row>
    <row r="204" spans="1:29" ht="12.75" customHeight="1">
      <c r="A204" s="131">
        <v>5001260002</v>
      </c>
      <c r="B204" s="124">
        <v>50</v>
      </c>
      <c r="C204" s="125" t="s">
        <v>518</v>
      </c>
      <c r="D204" s="200" t="s">
        <v>92</v>
      </c>
      <c r="E204" s="126"/>
      <c r="F204" s="201" t="s">
        <v>88</v>
      </c>
      <c r="G204" s="201">
        <v>14</v>
      </c>
      <c r="H204" s="202" t="s">
        <v>125</v>
      </c>
      <c r="I204" s="203">
        <v>140000</v>
      </c>
      <c r="J204" s="203" t="s">
        <v>220</v>
      </c>
      <c r="K204" s="204">
        <v>140000</v>
      </c>
      <c r="L204" s="204">
        <v>0</v>
      </c>
      <c r="M204" s="204">
        <v>140000</v>
      </c>
      <c r="N204" s="204">
        <v>0</v>
      </c>
      <c r="O204" s="204">
        <v>140000</v>
      </c>
      <c r="P204" s="205">
        <v>0</v>
      </c>
      <c r="Q204" s="205">
        <v>0</v>
      </c>
      <c r="R204" s="206">
        <v>0</v>
      </c>
      <c r="S204" s="206">
        <v>0</v>
      </c>
      <c r="T204" s="206">
        <v>0</v>
      </c>
      <c r="U204" s="204">
        <v>0</v>
      </c>
      <c r="V204" s="204">
        <v>0</v>
      </c>
      <c r="W204" s="204">
        <v>0</v>
      </c>
      <c r="X204" s="204">
        <v>0</v>
      </c>
      <c r="Y204" s="207">
        <v>0</v>
      </c>
      <c r="Z204" s="264" t="s">
        <v>514</v>
      </c>
      <c r="AA204" s="264" t="s">
        <v>515</v>
      </c>
      <c r="AB204" s="208" t="s">
        <v>516</v>
      </c>
      <c r="AC204" s="216" t="s">
        <v>513</v>
      </c>
    </row>
    <row r="205" spans="1:29" ht="12.75" customHeight="1">
      <c r="A205" s="131">
        <v>5001260003</v>
      </c>
      <c r="B205" s="124">
        <v>50</v>
      </c>
      <c r="C205" s="125" t="s">
        <v>518</v>
      </c>
      <c r="D205" s="200" t="s">
        <v>92</v>
      </c>
      <c r="E205" s="126"/>
      <c r="F205" s="201" t="s">
        <v>88</v>
      </c>
      <c r="G205" s="201">
        <v>14</v>
      </c>
      <c r="H205" s="202" t="s">
        <v>126</v>
      </c>
      <c r="I205" s="203">
        <v>220000</v>
      </c>
      <c r="J205" s="203" t="s">
        <v>220</v>
      </c>
      <c r="K205" s="204">
        <v>220000</v>
      </c>
      <c r="L205" s="204">
        <v>0</v>
      </c>
      <c r="M205" s="204">
        <v>263000</v>
      </c>
      <c r="N205" s="204">
        <v>0</v>
      </c>
      <c r="O205" s="204">
        <v>263000</v>
      </c>
      <c r="P205" s="205">
        <v>0</v>
      </c>
      <c r="Q205" s="205">
        <v>0</v>
      </c>
      <c r="R205" s="206">
        <v>0</v>
      </c>
      <c r="S205" s="206">
        <v>0</v>
      </c>
      <c r="T205" s="206">
        <v>0</v>
      </c>
      <c r="U205" s="204">
        <v>0</v>
      </c>
      <c r="V205" s="204">
        <v>0</v>
      </c>
      <c r="W205" s="204">
        <v>0</v>
      </c>
      <c r="X205" s="204">
        <v>0</v>
      </c>
      <c r="Y205" s="207">
        <v>0</v>
      </c>
      <c r="Z205" s="264" t="s">
        <v>514</v>
      </c>
      <c r="AA205" s="264" t="s">
        <v>515</v>
      </c>
      <c r="AB205" s="208" t="s">
        <v>516</v>
      </c>
      <c r="AC205" s="216" t="s">
        <v>513</v>
      </c>
    </row>
    <row r="206" spans="1:29" ht="12.75" customHeight="1">
      <c r="A206" s="131">
        <v>5001260004</v>
      </c>
      <c r="B206" s="124">
        <v>50</v>
      </c>
      <c r="C206" s="125" t="s">
        <v>518</v>
      </c>
      <c r="D206" s="200" t="s">
        <v>92</v>
      </c>
      <c r="E206" s="126"/>
      <c r="F206" s="201" t="s">
        <v>88</v>
      </c>
      <c r="G206" s="201">
        <v>14</v>
      </c>
      <c r="H206" s="202" t="s">
        <v>127</v>
      </c>
      <c r="I206" s="203">
        <v>150000</v>
      </c>
      <c r="J206" s="203" t="s">
        <v>220</v>
      </c>
      <c r="K206" s="204">
        <v>150000</v>
      </c>
      <c r="L206" s="204">
        <v>0</v>
      </c>
      <c r="M206" s="204">
        <v>160000</v>
      </c>
      <c r="N206" s="204">
        <v>0</v>
      </c>
      <c r="O206" s="204">
        <v>170000</v>
      </c>
      <c r="P206" s="205">
        <v>0</v>
      </c>
      <c r="Q206" s="205">
        <v>0</v>
      </c>
      <c r="R206" s="206">
        <v>0</v>
      </c>
      <c r="S206" s="206">
        <v>0</v>
      </c>
      <c r="T206" s="206">
        <v>0</v>
      </c>
      <c r="U206" s="204">
        <v>0</v>
      </c>
      <c r="V206" s="204">
        <v>0</v>
      </c>
      <c r="W206" s="204">
        <v>0</v>
      </c>
      <c r="X206" s="204">
        <v>0</v>
      </c>
      <c r="Y206" s="207">
        <v>0</v>
      </c>
      <c r="Z206" s="264" t="s">
        <v>514</v>
      </c>
      <c r="AA206" s="264" t="s">
        <v>515</v>
      </c>
      <c r="AB206" s="208" t="s">
        <v>516</v>
      </c>
      <c r="AC206" s="216" t="s">
        <v>513</v>
      </c>
    </row>
    <row r="207" spans="1:29" ht="12.75" customHeight="1">
      <c r="A207" s="131">
        <v>5001560001</v>
      </c>
      <c r="B207" s="124">
        <v>60</v>
      </c>
      <c r="C207" s="125" t="s">
        <v>518</v>
      </c>
      <c r="D207" s="200" t="s">
        <v>92</v>
      </c>
      <c r="E207" s="126"/>
      <c r="F207" s="201" t="s">
        <v>88</v>
      </c>
      <c r="G207" s="201">
        <v>14</v>
      </c>
      <c r="H207" s="202" t="s">
        <v>130</v>
      </c>
      <c r="I207" s="203">
        <v>7055831</v>
      </c>
      <c r="J207" s="203">
        <v>6605831</v>
      </c>
      <c r="K207" s="204">
        <v>150000</v>
      </c>
      <c r="L207" s="204">
        <v>0</v>
      </c>
      <c r="M207" s="204">
        <v>170000</v>
      </c>
      <c r="N207" s="204">
        <v>0</v>
      </c>
      <c r="O207" s="204">
        <v>130000</v>
      </c>
      <c r="P207" s="205">
        <v>0</v>
      </c>
      <c r="Q207" s="205">
        <v>0</v>
      </c>
      <c r="R207" s="206">
        <v>0</v>
      </c>
      <c r="S207" s="206">
        <v>0</v>
      </c>
      <c r="T207" s="206">
        <v>0</v>
      </c>
      <c r="U207" s="204">
        <v>0</v>
      </c>
      <c r="V207" s="204">
        <v>0</v>
      </c>
      <c r="W207" s="204">
        <v>0</v>
      </c>
      <c r="X207" s="204">
        <v>0</v>
      </c>
      <c r="Y207" s="207">
        <v>0</v>
      </c>
      <c r="Z207" s="264" t="s">
        <v>519</v>
      </c>
      <c r="AA207" s="264" t="s">
        <v>520</v>
      </c>
      <c r="AB207" s="208" t="s">
        <v>516</v>
      </c>
      <c r="AC207" s="216" t="s">
        <v>513</v>
      </c>
    </row>
    <row r="208" spans="1:29" ht="12.75" customHeight="1">
      <c r="A208" s="131">
        <v>5001560003</v>
      </c>
      <c r="B208" s="124">
        <v>60</v>
      </c>
      <c r="C208" s="125" t="s">
        <v>518</v>
      </c>
      <c r="D208" s="200" t="s">
        <v>92</v>
      </c>
      <c r="E208" s="126"/>
      <c r="F208" s="201" t="s">
        <v>88</v>
      </c>
      <c r="G208" s="201">
        <v>14</v>
      </c>
      <c r="H208" s="202" t="s">
        <v>131</v>
      </c>
      <c r="I208" s="203">
        <v>1752149</v>
      </c>
      <c r="J208" s="203">
        <v>1162149</v>
      </c>
      <c r="K208" s="204">
        <v>190000</v>
      </c>
      <c r="L208" s="204">
        <v>0</v>
      </c>
      <c r="M208" s="204">
        <v>200000</v>
      </c>
      <c r="N208" s="204">
        <v>0</v>
      </c>
      <c r="O208" s="204">
        <v>200000</v>
      </c>
      <c r="P208" s="205">
        <v>0</v>
      </c>
      <c r="Q208" s="205">
        <v>0</v>
      </c>
      <c r="R208" s="206">
        <v>0</v>
      </c>
      <c r="S208" s="206">
        <v>0</v>
      </c>
      <c r="T208" s="206">
        <v>0</v>
      </c>
      <c r="U208" s="204">
        <v>0</v>
      </c>
      <c r="V208" s="204">
        <v>0</v>
      </c>
      <c r="W208" s="204">
        <v>0</v>
      </c>
      <c r="X208" s="204">
        <v>0</v>
      </c>
      <c r="Y208" s="207">
        <v>0</v>
      </c>
      <c r="Z208" s="264" t="s">
        <v>521</v>
      </c>
      <c r="AA208" s="264" t="s">
        <v>522</v>
      </c>
      <c r="AB208" s="208" t="s">
        <v>516</v>
      </c>
      <c r="AC208" s="216" t="s">
        <v>513</v>
      </c>
    </row>
    <row r="209" spans="1:29" ht="12.75" customHeight="1">
      <c r="A209" s="131">
        <v>5001740001</v>
      </c>
      <c r="B209" s="124">
        <v>60</v>
      </c>
      <c r="C209" s="125" t="s">
        <v>518</v>
      </c>
      <c r="D209" s="200" t="s">
        <v>174</v>
      </c>
      <c r="E209" s="126"/>
      <c r="F209" s="201" t="s">
        <v>88</v>
      </c>
      <c r="G209" s="201">
        <v>14</v>
      </c>
      <c r="H209" s="202" t="s">
        <v>523</v>
      </c>
      <c r="I209" s="203">
        <v>62642</v>
      </c>
      <c r="J209" s="203">
        <v>0</v>
      </c>
      <c r="K209" s="204">
        <v>0</v>
      </c>
      <c r="L209" s="204">
        <v>51642</v>
      </c>
      <c r="M209" s="204">
        <v>0</v>
      </c>
      <c r="N209" s="204">
        <v>0</v>
      </c>
      <c r="O209" s="204">
        <v>0</v>
      </c>
      <c r="P209" s="205">
        <v>0</v>
      </c>
      <c r="Q209" s="205">
        <v>0</v>
      </c>
      <c r="R209" s="206">
        <v>0</v>
      </c>
      <c r="S209" s="206">
        <v>0</v>
      </c>
      <c r="T209" s="206">
        <v>0</v>
      </c>
      <c r="U209" s="204">
        <v>0</v>
      </c>
      <c r="V209" s="204">
        <v>0</v>
      </c>
      <c r="W209" s="204">
        <v>0</v>
      </c>
      <c r="X209" s="204">
        <v>0</v>
      </c>
      <c r="Y209" s="207">
        <v>11000</v>
      </c>
      <c r="Z209" s="263" t="s">
        <v>514</v>
      </c>
      <c r="AA209" s="263" t="s">
        <v>515</v>
      </c>
      <c r="AB209" s="208" t="s">
        <v>516</v>
      </c>
      <c r="AC209" s="216" t="s">
        <v>513</v>
      </c>
    </row>
    <row r="210" spans="1:29" ht="12.75" customHeight="1">
      <c r="A210" s="225"/>
      <c r="B210" s="195"/>
      <c r="C210" s="195"/>
      <c r="D210" s="195"/>
      <c r="E210" s="199"/>
      <c r="F210" s="195"/>
      <c r="G210" s="195">
        <v>15</v>
      </c>
      <c r="H210" s="196" t="s">
        <v>228</v>
      </c>
      <c r="I210" s="198">
        <f>SUM(I211:I235)</f>
        <v>60460561</v>
      </c>
      <c r="J210" s="198">
        <f>SUM(J211:J235)</f>
        <v>54936810</v>
      </c>
      <c r="K210" s="198">
        <f t="shared" ref="K210:Y210" si="18">SUM(K211:K235)</f>
        <v>771843</v>
      </c>
      <c r="L210" s="198">
        <f>SUM(L211:L235)</f>
        <v>1208947</v>
      </c>
      <c r="M210" s="198">
        <f t="shared" si="18"/>
        <v>47077</v>
      </c>
      <c r="N210" s="198">
        <f>SUM(N211:N235)</f>
        <v>28231</v>
      </c>
      <c r="O210" s="198">
        <f t="shared" si="18"/>
        <v>0</v>
      </c>
      <c r="P210" s="198">
        <f t="shared" si="18"/>
        <v>3406053</v>
      </c>
      <c r="Q210" s="198">
        <f t="shared" si="18"/>
        <v>61600</v>
      </c>
      <c r="R210" s="198">
        <f t="shared" si="18"/>
        <v>0</v>
      </c>
      <c r="S210" s="198">
        <f t="shared" si="18"/>
        <v>0</v>
      </c>
      <c r="T210" s="198">
        <f t="shared" si="18"/>
        <v>0</v>
      </c>
      <c r="U210" s="198">
        <f t="shared" si="18"/>
        <v>0</v>
      </c>
      <c r="V210" s="198">
        <f t="shared" si="18"/>
        <v>0</v>
      </c>
      <c r="W210" s="198">
        <f t="shared" si="18"/>
        <v>0</v>
      </c>
      <c r="X210" s="198">
        <f t="shared" si="18"/>
        <v>0</v>
      </c>
      <c r="Y210" s="198">
        <f t="shared" si="18"/>
        <v>0</v>
      </c>
      <c r="Z210" s="265"/>
      <c r="AA210" s="265"/>
      <c r="AB210" s="195"/>
      <c r="AC210" s="226" t="s">
        <v>513</v>
      </c>
    </row>
    <row r="211" spans="1:29" ht="12.75" customHeight="1">
      <c r="A211" s="131">
        <v>3271117006</v>
      </c>
      <c r="B211" s="124">
        <v>60</v>
      </c>
      <c r="C211" s="125" t="s">
        <v>249</v>
      </c>
      <c r="D211" s="200" t="s">
        <v>89</v>
      </c>
      <c r="E211" s="126"/>
      <c r="F211" s="201" t="s">
        <v>147</v>
      </c>
      <c r="G211" s="201">
        <v>15</v>
      </c>
      <c r="H211" s="202" t="s">
        <v>150</v>
      </c>
      <c r="I211" s="203">
        <v>1307390</v>
      </c>
      <c r="J211" s="203">
        <v>799377</v>
      </c>
      <c r="K211" s="204">
        <v>23000</v>
      </c>
      <c r="L211" s="204">
        <v>72602</v>
      </c>
      <c r="M211" s="204">
        <v>1000</v>
      </c>
      <c r="N211" s="204">
        <v>0</v>
      </c>
      <c r="O211" s="204">
        <v>0</v>
      </c>
      <c r="P211" s="205">
        <v>411411</v>
      </c>
      <c r="Q211" s="205">
        <v>0</v>
      </c>
      <c r="R211" s="206">
        <v>0</v>
      </c>
      <c r="S211" s="206">
        <v>0</v>
      </c>
      <c r="T211" s="206">
        <v>0</v>
      </c>
      <c r="U211" s="204">
        <v>0</v>
      </c>
      <c r="V211" s="204">
        <v>0</v>
      </c>
      <c r="W211" s="204">
        <v>0</v>
      </c>
      <c r="X211" s="204">
        <v>0</v>
      </c>
      <c r="Y211" s="207">
        <v>0</v>
      </c>
      <c r="Z211" s="264" t="s">
        <v>524</v>
      </c>
      <c r="AA211" s="264" t="s">
        <v>525</v>
      </c>
      <c r="AB211" s="208" t="s">
        <v>526</v>
      </c>
      <c r="AC211" s="216" t="s">
        <v>513</v>
      </c>
    </row>
    <row r="212" spans="1:29" ht="25.5" customHeight="1">
      <c r="A212" s="131">
        <v>3271117018</v>
      </c>
      <c r="B212" s="124">
        <v>60</v>
      </c>
      <c r="C212" s="125" t="s">
        <v>249</v>
      </c>
      <c r="D212" s="200" t="s">
        <v>6</v>
      </c>
      <c r="E212" s="126"/>
      <c r="F212" s="201" t="s">
        <v>147</v>
      </c>
      <c r="G212" s="201">
        <v>15</v>
      </c>
      <c r="H212" s="202" t="s">
        <v>527</v>
      </c>
      <c r="I212" s="203">
        <v>816008</v>
      </c>
      <c r="J212" s="203">
        <v>586008</v>
      </c>
      <c r="K212" s="204">
        <v>230000</v>
      </c>
      <c r="L212" s="204">
        <v>0</v>
      </c>
      <c r="M212" s="204">
        <v>0</v>
      </c>
      <c r="N212" s="204">
        <v>0</v>
      </c>
      <c r="O212" s="204">
        <v>0</v>
      </c>
      <c r="P212" s="205">
        <v>0</v>
      </c>
      <c r="Q212" s="205">
        <v>0</v>
      </c>
      <c r="R212" s="206">
        <v>0</v>
      </c>
      <c r="S212" s="206">
        <v>0</v>
      </c>
      <c r="T212" s="206">
        <v>0</v>
      </c>
      <c r="U212" s="204">
        <v>0</v>
      </c>
      <c r="V212" s="204">
        <v>0</v>
      </c>
      <c r="W212" s="204">
        <v>0</v>
      </c>
      <c r="X212" s="204">
        <v>0</v>
      </c>
      <c r="Y212" s="207">
        <v>0</v>
      </c>
      <c r="Z212" s="264" t="s">
        <v>528</v>
      </c>
      <c r="AA212" s="264" t="s">
        <v>529</v>
      </c>
      <c r="AB212" s="208" t="s">
        <v>530</v>
      </c>
      <c r="AC212" s="216" t="s">
        <v>513</v>
      </c>
    </row>
    <row r="213" spans="1:29" ht="12.75" customHeight="1">
      <c r="A213" s="131">
        <v>3271126302</v>
      </c>
      <c r="B213" s="124">
        <v>60</v>
      </c>
      <c r="C213" s="125" t="s">
        <v>249</v>
      </c>
      <c r="D213" s="200" t="s">
        <v>6</v>
      </c>
      <c r="E213" s="126"/>
      <c r="F213" s="201" t="s">
        <v>147</v>
      </c>
      <c r="G213" s="201">
        <v>15</v>
      </c>
      <c r="H213" s="202" t="s">
        <v>534</v>
      </c>
      <c r="I213" s="203">
        <v>170019</v>
      </c>
      <c r="J213" s="203">
        <v>135803</v>
      </c>
      <c r="K213" s="204">
        <v>34216</v>
      </c>
      <c r="L213" s="204">
        <v>0</v>
      </c>
      <c r="M213" s="204">
        <v>0</v>
      </c>
      <c r="N213" s="204">
        <v>0</v>
      </c>
      <c r="O213" s="204">
        <v>0</v>
      </c>
      <c r="P213" s="205">
        <v>0</v>
      </c>
      <c r="Q213" s="205">
        <v>0</v>
      </c>
      <c r="R213" s="206">
        <v>0</v>
      </c>
      <c r="S213" s="206">
        <v>0</v>
      </c>
      <c r="T213" s="206">
        <v>0</v>
      </c>
      <c r="U213" s="204">
        <v>0</v>
      </c>
      <c r="V213" s="204">
        <v>0</v>
      </c>
      <c r="W213" s="204">
        <v>0</v>
      </c>
      <c r="X213" s="204">
        <v>0</v>
      </c>
      <c r="Y213" s="207">
        <v>0</v>
      </c>
      <c r="Z213" s="264" t="s">
        <v>535</v>
      </c>
      <c r="AA213" s="264" t="s">
        <v>255</v>
      </c>
      <c r="AB213" s="208" t="s">
        <v>536</v>
      </c>
      <c r="AC213" s="216" t="s">
        <v>513</v>
      </c>
    </row>
    <row r="214" spans="1:29" ht="12.75" customHeight="1">
      <c r="A214" s="131">
        <v>3271234007</v>
      </c>
      <c r="B214" s="124">
        <v>60</v>
      </c>
      <c r="C214" s="125" t="s">
        <v>246</v>
      </c>
      <c r="D214" s="200" t="s">
        <v>89</v>
      </c>
      <c r="E214" s="126"/>
      <c r="F214" s="201" t="s">
        <v>147</v>
      </c>
      <c r="G214" s="201">
        <v>15</v>
      </c>
      <c r="H214" s="202" t="s">
        <v>96</v>
      </c>
      <c r="I214" s="203">
        <v>3312644</v>
      </c>
      <c r="J214" s="203">
        <v>2685002</v>
      </c>
      <c r="K214" s="204">
        <v>1200</v>
      </c>
      <c r="L214" s="204">
        <v>151975</v>
      </c>
      <c r="M214" s="204">
        <v>0</v>
      </c>
      <c r="N214" s="204">
        <v>0</v>
      </c>
      <c r="O214" s="204">
        <v>0</v>
      </c>
      <c r="P214" s="205">
        <v>474467</v>
      </c>
      <c r="Q214" s="205">
        <v>0</v>
      </c>
      <c r="R214" s="206">
        <v>0</v>
      </c>
      <c r="S214" s="206">
        <v>0</v>
      </c>
      <c r="T214" s="206">
        <v>0</v>
      </c>
      <c r="U214" s="204">
        <v>0</v>
      </c>
      <c r="V214" s="204">
        <v>0</v>
      </c>
      <c r="W214" s="204">
        <v>0</v>
      </c>
      <c r="X214" s="204">
        <v>0</v>
      </c>
      <c r="Y214" s="207">
        <v>0</v>
      </c>
      <c r="Z214" s="264" t="s">
        <v>537</v>
      </c>
      <c r="AA214" s="264" t="s">
        <v>52</v>
      </c>
      <c r="AB214" s="208" t="s">
        <v>538</v>
      </c>
      <c r="AC214" s="216" t="s">
        <v>513</v>
      </c>
    </row>
    <row r="215" spans="1:29" ht="12.75" customHeight="1">
      <c r="A215" s="131">
        <v>3271234008</v>
      </c>
      <c r="B215" s="124">
        <v>60</v>
      </c>
      <c r="C215" s="125" t="s">
        <v>246</v>
      </c>
      <c r="D215" s="200" t="s">
        <v>89</v>
      </c>
      <c r="E215" s="126"/>
      <c r="F215" s="201" t="s">
        <v>147</v>
      </c>
      <c r="G215" s="201">
        <v>15</v>
      </c>
      <c r="H215" s="202" t="s">
        <v>97</v>
      </c>
      <c r="I215" s="203">
        <v>2859265</v>
      </c>
      <c r="J215" s="203">
        <v>2350005</v>
      </c>
      <c r="K215" s="204">
        <v>1200</v>
      </c>
      <c r="L215" s="204">
        <v>123256</v>
      </c>
      <c r="M215" s="204">
        <v>0</v>
      </c>
      <c r="N215" s="204">
        <v>0</v>
      </c>
      <c r="O215" s="204">
        <v>0</v>
      </c>
      <c r="P215" s="205">
        <v>384804</v>
      </c>
      <c r="Q215" s="205">
        <v>0</v>
      </c>
      <c r="R215" s="206">
        <v>0</v>
      </c>
      <c r="S215" s="206">
        <v>0</v>
      </c>
      <c r="T215" s="206">
        <v>0</v>
      </c>
      <c r="U215" s="204">
        <v>0</v>
      </c>
      <c r="V215" s="204">
        <v>0</v>
      </c>
      <c r="W215" s="204">
        <v>0</v>
      </c>
      <c r="X215" s="204">
        <v>0</v>
      </c>
      <c r="Y215" s="207">
        <v>0</v>
      </c>
      <c r="Z215" s="264" t="s">
        <v>539</v>
      </c>
      <c r="AA215" s="264" t="s">
        <v>52</v>
      </c>
      <c r="AB215" s="208" t="s">
        <v>538</v>
      </c>
      <c r="AC215" s="216" t="s">
        <v>513</v>
      </c>
    </row>
    <row r="216" spans="1:29" ht="12.75" customHeight="1">
      <c r="A216" s="131">
        <v>3271244123</v>
      </c>
      <c r="B216" s="124">
        <v>60</v>
      </c>
      <c r="C216" s="125" t="s">
        <v>246</v>
      </c>
      <c r="D216" s="200" t="s">
        <v>90</v>
      </c>
      <c r="E216" s="126"/>
      <c r="F216" s="201" t="s">
        <v>147</v>
      </c>
      <c r="G216" s="201">
        <v>15</v>
      </c>
      <c r="H216" s="202" t="s">
        <v>98</v>
      </c>
      <c r="I216" s="203">
        <v>2235277</v>
      </c>
      <c r="J216" s="203">
        <v>1959070</v>
      </c>
      <c r="K216" s="204">
        <v>2000</v>
      </c>
      <c r="L216" s="204">
        <v>57584</v>
      </c>
      <c r="M216" s="204">
        <v>0</v>
      </c>
      <c r="N216" s="204">
        <v>0</v>
      </c>
      <c r="O216" s="204">
        <v>0</v>
      </c>
      <c r="P216" s="205">
        <v>216623</v>
      </c>
      <c r="Q216" s="205">
        <v>0</v>
      </c>
      <c r="R216" s="206">
        <v>0</v>
      </c>
      <c r="S216" s="206">
        <v>0</v>
      </c>
      <c r="T216" s="206">
        <v>0</v>
      </c>
      <c r="U216" s="204">
        <v>0</v>
      </c>
      <c r="V216" s="204">
        <v>0</v>
      </c>
      <c r="W216" s="204">
        <v>0</v>
      </c>
      <c r="X216" s="204">
        <v>0</v>
      </c>
      <c r="Y216" s="207">
        <v>0</v>
      </c>
      <c r="Z216" s="264" t="s">
        <v>540</v>
      </c>
      <c r="AA216" s="264" t="s">
        <v>541</v>
      </c>
      <c r="AB216" s="208" t="s">
        <v>542</v>
      </c>
      <c r="AC216" s="216" t="s">
        <v>513</v>
      </c>
    </row>
    <row r="217" spans="1:29" ht="12.75" customHeight="1">
      <c r="A217" s="131">
        <v>3271267011</v>
      </c>
      <c r="B217" s="124">
        <v>60</v>
      </c>
      <c r="C217" s="125" t="s">
        <v>246</v>
      </c>
      <c r="D217" s="200" t="s">
        <v>90</v>
      </c>
      <c r="E217" s="126"/>
      <c r="F217" s="201" t="s">
        <v>147</v>
      </c>
      <c r="G217" s="201">
        <v>15</v>
      </c>
      <c r="H217" s="202" t="s">
        <v>99</v>
      </c>
      <c r="I217" s="203">
        <v>3423358</v>
      </c>
      <c r="J217" s="203">
        <v>3408358</v>
      </c>
      <c r="K217" s="204">
        <v>5000</v>
      </c>
      <c r="L217" s="204">
        <v>2349</v>
      </c>
      <c r="M217" s="204">
        <v>0</v>
      </c>
      <c r="N217" s="204">
        <v>0</v>
      </c>
      <c r="O217" s="204">
        <v>0</v>
      </c>
      <c r="P217" s="205">
        <v>7651</v>
      </c>
      <c r="Q217" s="205">
        <v>0</v>
      </c>
      <c r="R217" s="206">
        <v>0</v>
      </c>
      <c r="S217" s="206">
        <v>0</v>
      </c>
      <c r="T217" s="206">
        <v>0</v>
      </c>
      <c r="U217" s="204">
        <v>0</v>
      </c>
      <c r="V217" s="204">
        <v>0</v>
      </c>
      <c r="W217" s="204">
        <v>0</v>
      </c>
      <c r="X217" s="204">
        <v>0</v>
      </c>
      <c r="Y217" s="207">
        <v>0</v>
      </c>
      <c r="Z217" s="264" t="s">
        <v>543</v>
      </c>
      <c r="AA217" s="264" t="s">
        <v>544</v>
      </c>
      <c r="AB217" s="208" t="s">
        <v>545</v>
      </c>
      <c r="AC217" s="216" t="s">
        <v>513</v>
      </c>
    </row>
    <row r="218" spans="1:29" ht="12.75" customHeight="1">
      <c r="A218" s="131">
        <v>3271531572</v>
      </c>
      <c r="B218" s="124">
        <v>60</v>
      </c>
      <c r="C218" s="125" t="s">
        <v>249</v>
      </c>
      <c r="D218" s="200" t="s">
        <v>6</v>
      </c>
      <c r="E218" s="126"/>
      <c r="F218" s="201" t="s">
        <v>147</v>
      </c>
      <c r="G218" s="201">
        <v>15</v>
      </c>
      <c r="H218" s="202" t="s">
        <v>100</v>
      </c>
      <c r="I218" s="203">
        <v>11216966</v>
      </c>
      <c r="J218" s="203">
        <v>11177123</v>
      </c>
      <c r="K218" s="204">
        <v>39843</v>
      </c>
      <c r="L218" s="204">
        <v>0</v>
      </c>
      <c r="M218" s="204">
        <v>0</v>
      </c>
      <c r="N218" s="204">
        <v>0</v>
      </c>
      <c r="O218" s="204">
        <v>0</v>
      </c>
      <c r="P218" s="205">
        <v>0</v>
      </c>
      <c r="Q218" s="205">
        <v>0</v>
      </c>
      <c r="R218" s="206">
        <v>0</v>
      </c>
      <c r="S218" s="206">
        <v>0</v>
      </c>
      <c r="T218" s="206">
        <v>0</v>
      </c>
      <c r="U218" s="204">
        <v>0</v>
      </c>
      <c r="V218" s="204">
        <v>0</v>
      </c>
      <c r="W218" s="204">
        <v>0</v>
      </c>
      <c r="X218" s="204">
        <v>0</v>
      </c>
      <c r="Y218" s="207">
        <v>0</v>
      </c>
      <c r="Z218" s="264" t="s">
        <v>546</v>
      </c>
      <c r="AA218" s="264" t="s">
        <v>547</v>
      </c>
      <c r="AB218" s="208" t="s">
        <v>536</v>
      </c>
      <c r="AC218" s="216" t="s">
        <v>513</v>
      </c>
    </row>
    <row r="219" spans="1:29" ht="25.5" customHeight="1">
      <c r="A219" s="131">
        <v>3271626004</v>
      </c>
      <c r="B219" s="124">
        <v>60</v>
      </c>
      <c r="C219" s="125" t="s">
        <v>246</v>
      </c>
      <c r="D219" s="200" t="s">
        <v>6</v>
      </c>
      <c r="E219" s="126"/>
      <c r="F219" s="201" t="s">
        <v>147</v>
      </c>
      <c r="G219" s="201">
        <v>15</v>
      </c>
      <c r="H219" s="202" t="s">
        <v>335</v>
      </c>
      <c r="I219" s="203">
        <v>216633</v>
      </c>
      <c r="J219" s="203">
        <v>126647</v>
      </c>
      <c r="K219" s="204">
        <v>89986</v>
      </c>
      <c r="L219" s="204">
        <v>0</v>
      </c>
      <c r="M219" s="204">
        <v>0</v>
      </c>
      <c r="N219" s="204">
        <v>0</v>
      </c>
      <c r="O219" s="204">
        <v>0</v>
      </c>
      <c r="P219" s="205">
        <v>0</v>
      </c>
      <c r="Q219" s="205">
        <v>0</v>
      </c>
      <c r="R219" s="206">
        <v>0</v>
      </c>
      <c r="S219" s="206">
        <v>0</v>
      </c>
      <c r="T219" s="206">
        <v>0</v>
      </c>
      <c r="U219" s="204">
        <v>0</v>
      </c>
      <c r="V219" s="204">
        <v>0</v>
      </c>
      <c r="W219" s="204">
        <v>0</v>
      </c>
      <c r="X219" s="204">
        <v>0</v>
      </c>
      <c r="Y219" s="207">
        <v>0</v>
      </c>
      <c r="Z219" s="264" t="s">
        <v>548</v>
      </c>
      <c r="AA219" s="264" t="s">
        <v>515</v>
      </c>
      <c r="AB219" s="208" t="s">
        <v>526</v>
      </c>
      <c r="AC219" s="216" t="s">
        <v>513</v>
      </c>
    </row>
    <row r="220" spans="1:29" ht="12.75" customHeight="1">
      <c r="A220" s="131">
        <v>3272411004</v>
      </c>
      <c r="B220" s="124">
        <v>60</v>
      </c>
      <c r="C220" s="125" t="s">
        <v>517</v>
      </c>
      <c r="D220" s="200" t="s">
        <v>6</v>
      </c>
      <c r="E220" s="126"/>
      <c r="F220" s="201" t="s">
        <v>147</v>
      </c>
      <c r="G220" s="201">
        <v>15</v>
      </c>
      <c r="H220" s="202" t="s">
        <v>107</v>
      </c>
      <c r="I220" s="203">
        <v>9627982</v>
      </c>
      <c r="J220" s="203">
        <v>9546936</v>
      </c>
      <c r="K220" s="204">
        <v>81046</v>
      </c>
      <c r="L220" s="204">
        <v>0</v>
      </c>
      <c r="M220" s="204">
        <v>0</v>
      </c>
      <c r="N220" s="204">
        <v>0</v>
      </c>
      <c r="O220" s="204">
        <v>0</v>
      </c>
      <c r="P220" s="205">
        <v>0</v>
      </c>
      <c r="Q220" s="205">
        <v>0</v>
      </c>
      <c r="R220" s="206">
        <v>0</v>
      </c>
      <c r="S220" s="206">
        <v>0</v>
      </c>
      <c r="T220" s="206">
        <v>0</v>
      </c>
      <c r="U220" s="204">
        <v>0</v>
      </c>
      <c r="V220" s="204">
        <v>0</v>
      </c>
      <c r="W220" s="204">
        <v>0</v>
      </c>
      <c r="X220" s="204">
        <v>0</v>
      </c>
      <c r="Y220" s="207">
        <v>0</v>
      </c>
      <c r="Z220" s="264" t="s">
        <v>549</v>
      </c>
      <c r="AA220" s="264" t="s">
        <v>550</v>
      </c>
      <c r="AB220" s="208" t="s">
        <v>526</v>
      </c>
      <c r="AC220" s="216" t="s">
        <v>513</v>
      </c>
    </row>
    <row r="221" spans="1:29" ht="12.75" customHeight="1">
      <c r="A221" s="131">
        <v>3272621004</v>
      </c>
      <c r="B221" s="124">
        <v>60</v>
      </c>
      <c r="C221" s="125" t="s">
        <v>517</v>
      </c>
      <c r="D221" s="200" t="s">
        <v>90</v>
      </c>
      <c r="E221" s="126"/>
      <c r="F221" s="201" t="s">
        <v>147</v>
      </c>
      <c r="G221" s="201">
        <v>15</v>
      </c>
      <c r="H221" s="202" t="s">
        <v>110</v>
      </c>
      <c r="I221" s="203">
        <v>1387547</v>
      </c>
      <c r="J221" s="203">
        <v>1372644</v>
      </c>
      <c r="K221" s="204">
        <v>2000</v>
      </c>
      <c r="L221" s="204">
        <v>3783</v>
      </c>
      <c r="M221" s="204">
        <v>0</v>
      </c>
      <c r="N221" s="204">
        <v>0</v>
      </c>
      <c r="O221" s="204">
        <v>0</v>
      </c>
      <c r="P221" s="205">
        <v>9120</v>
      </c>
      <c r="Q221" s="205">
        <v>0</v>
      </c>
      <c r="R221" s="206">
        <v>0</v>
      </c>
      <c r="S221" s="206">
        <v>0</v>
      </c>
      <c r="T221" s="206">
        <v>0</v>
      </c>
      <c r="U221" s="204">
        <v>0</v>
      </c>
      <c r="V221" s="204">
        <v>0</v>
      </c>
      <c r="W221" s="204">
        <v>0</v>
      </c>
      <c r="X221" s="204">
        <v>0</v>
      </c>
      <c r="Y221" s="207">
        <v>0</v>
      </c>
      <c r="Z221" s="264" t="s">
        <v>524</v>
      </c>
      <c r="AA221" s="264" t="s">
        <v>551</v>
      </c>
      <c r="AB221" s="208" t="s">
        <v>552</v>
      </c>
      <c r="AC221" s="216" t="s">
        <v>513</v>
      </c>
    </row>
    <row r="222" spans="1:29" ht="12.75" customHeight="1">
      <c r="A222" s="131">
        <v>3272621005</v>
      </c>
      <c r="B222" s="124">
        <v>60</v>
      </c>
      <c r="C222" s="125" t="s">
        <v>517</v>
      </c>
      <c r="D222" s="200" t="s">
        <v>90</v>
      </c>
      <c r="E222" s="126"/>
      <c r="F222" s="201" t="s">
        <v>147</v>
      </c>
      <c r="G222" s="201">
        <v>15</v>
      </c>
      <c r="H222" s="202" t="s">
        <v>111</v>
      </c>
      <c r="I222" s="203">
        <v>892132</v>
      </c>
      <c r="J222" s="203">
        <v>884882</v>
      </c>
      <c r="K222" s="204">
        <v>1000</v>
      </c>
      <c r="L222" s="204">
        <v>1832</v>
      </c>
      <c r="M222" s="204">
        <v>0</v>
      </c>
      <c r="N222" s="204">
        <v>0</v>
      </c>
      <c r="O222" s="204">
        <v>0</v>
      </c>
      <c r="P222" s="205">
        <v>4418</v>
      </c>
      <c r="Q222" s="205">
        <v>0</v>
      </c>
      <c r="R222" s="206">
        <v>0</v>
      </c>
      <c r="S222" s="206">
        <v>0</v>
      </c>
      <c r="T222" s="206">
        <v>0</v>
      </c>
      <c r="U222" s="204">
        <v>0</v>
      </c>
      <c r="V222" s="204">
        <v>0</v>
      </c>
      <c r="W222" s="204">
        <v>0</v>
      </c>
      <c r="X222" s="204">
        <v>0</v>
      </c>
      <c r="Y222" s="207">
        <v>0</v>
      </c>
      <c r="Z222" s="264" t="s">
        <v>524</v>
      </c>
      <c r="AA222" s="264" t="s">
        <v>551</v>
      </c>
      <c r="AB222" s="208" t="s">
        <v>552</v>
      </c>
      <c r="AC222" s="216" t="s">
        <v>513</v>
      </c>
    </row>
    <row r="223" spans="1:29" ht="12.75" customHeight="1">
      <c r="A223" s="131">
        <v>3272621006</v>
      </c>
      <c r="B223" s="124">
        <v>60</v>
      </c>
      <c r="C223" s="125" t="s">
        <v>517</v>
      </c>
      <c r="D223" s="200" t="s">
        <v>90</v>
      </c>
      <c r="E223" s="126"/>
      <c r="F223" s="201" t="s">
        <v>147</v>
      </c>
      <c r="G223" s="201">
        <v>15</v>
      </c>
      <c r="H223" s="202" t="s">
        <v>112</v>
      </c>
      <c r="I223" s="203">
        <v>1187785</v>
      </c>
      <c r="J223" s="203">
        <v>1179543</v>
      </c>
      <c r="K223" s="204">
        <v>2000</v>
      </c>
      <c r="L223" s="204">
        <v>0</v>
      </c>
      <c r="M223" s="204">
        <v>0</v>
      </c>
      <c r="N223" s="204">
        <v>1830</v>
      </c>
      <c r="O223" s="204">
        <v>0</v>
      </c>
      <c r="P223" s="205">
        <v>4412</v>
      </c>
      <c r="Q223" s="205">
        <v>0</v>
      </c>
      <c r="R223" s="206">
        <v>0</v>
      </c>
      <c r="S223" s="206">
        <v>0</v>
      </c>
      <c r="T223" s="206">
        <v>0</v>
      </c>
      <c r="U223" s="204">
        <v>0</v>
      </c>
      <c r="V223" s="204">
        <v>0</v>
      </c>
      <c r="W223" s="204">
        <v>0</v>
      </c>
      <c r="X223" s="204">
        <v>0</v>
      </c>
      <c r="Y223" s="207">
        <v>0</v>
      </c>
      <c r="Z223" s="264" t="s">
        <v>553</v>
      </c>
      <c r="AA223" s="264" t="s">
        <v>551</v>
      </c>
      <c r="AB223" s="208" t="s">
        <v>552</v>
      </c>
      <c r="AC223" s="216" t="s">
        <v>513</v>
      </c>
    </row>
    <row r="224" spans="1:29" ht="12.75" customHeight="1">
      <c r="A224" s="131">
        <v>3272621007</v>
      </c>
      <c r="B224" s="124">
        <v>60</v>
      </c>
      <c r="C224" s="125" t="s">
        <v>517</v>
      </c>
      <c r="D224" s="200" t="s">
        <v>90</v>
      </c>
      <c r="E224" s="126"/>
      <c r="F224" s="201" t="s">
        <v>147</v>
      </c>
      <c r="G224" s="201">
        <v>15</v>
      </c>
      <c r="H224" s="202" t="s">
        <v>113</v>
      </c>
      <c r="I224" s="203">
        <v>6903679</v>
      </c>
      <c r="J224" s="203">
        <v>6641891</v>
      </c>
      <c r="K224" s="204">
        <v>10000</v>
      </c>
      <c r="L224" s="204">
        <v>73824</v>
      </c>
      <c r="M224" s="204">
        <v>0</v>
      </c>
      <c r="N224" s="204">
        <v>0</v>
      </c>
      <c r="O224" s="204">
        <v>0</v>
      </c>
      <c r="P224" s="205">
        <v>177964</v>
      </c>
      <c r="Q224" s="205">
        <v>0</v>
      </c>
      <c r="R224" s="206">
        <v>0</v>
      </c>
      <c r="S224" s="206">
        <v>0</v>
      </c>
      <c r="T224" s="206">
        <v>0</v>
      </c>
      <c r="U224" s="204">
        <v>0</v>
      </c>
      <c r="V224" s="204">
        <v>0</v>
      </c>
      <c r="W224" s="204">
        <v>0</v>
      </c>
      <c r="X224" s="204">
        <v>0</v>
      </c>
      <c r="Y224" s="207">
        <v>0</v>
      </c>
      <c r="Z224" s="264" t="s">
        <v>524</v>
      </c>
      <c r="AA224" s="264" t="s">
        <v>551</v>
      </c>
      <c r="AB224" s="208" t="s">
        <v>552</v>
      </c>
      <c r="AC224" s="216" t="s">
        <v>513</v>
      </c>
    </row>
    <row r="225" spans="1:29" ht="12.75" customHeight="1">
      <c r="A225" s="131">
        <v>3272621008</v>
      </c>
      <c r="B225" s="124">
        <v>60</v>
      </c>
      <c r="C225" s="125" t="s">
        <v>517</v>
      </c>
      <c r="D225" s="200" t="s">
        <v>90</v>
      </c>
      <c r="E225" s="126"/>
      <c r="F225" s="201" t="s">
        <v>147</v>
      </c>
      <c r="G225" s="201">
        <v>15</v>
      </c>
      <c r="H225" s="202" t="s">
        <v>114</v>
      </c>
      <c r="I225" s="203">
        <v>3159550</v>
      </c>
      <c r="J225" s="203">
        <v>2992861</v>
      </c>
      <c r="K225" s="204">
        <v>7000</v>
      </c>
      <c r="L225" s="204">
        <v>46821</v>
      </c>
      <c r="M225" s="204">
        <v>0</v>
      </c>
      <c r="N225" s="204">
        <v>0</v>
      </c>
      <c r="O225" s="204">
        <v>0</v>
      </c>
      <c r="P225" s="205">
        <v>112868</v>
      </c>
      <c r="Q225" s="205">
        <v>0</v>
      </c>
      <c r="R225" s="206">
        <v>0</v>
      </c>
      <c r="S225" s="206">
        <v>0</v>
      </c>
      <c r="T225" s="206">
        <v>0</v>
      </c>
      <c r="U225" s="204">
        <v>0</v>
      </c>
      <c r="V225" s="204">
        <v>0</v>
      </c>
      <c r="W225" s="204">
        <v>0</v>
      </c>
      <c r="X225" s="204">
        <v>0</v>
      </c>
      <c r="Y225" s="207">
        <v>0</v>
      </c>
      <c r="Z225" s="264" t="s">
        <v>554</v>
      </c>
      <c r="AA225" s="264" t="s">
        <v>551</v>
      </c>
      <c r="AB225" s="208" t="s">
        <v>552</v>
      </c>
      <c r="AC225" s="216" t="s">
        <v>513</v>
      </c>
    </row>
    <row r="226" spans="1:29" ht="12.75" customHeight="1">
      <c r="A226" s="131">
        <v>3272741005</v>
      </c>
      <c r="B226" s="124">
        <v>60</v>
      </c>
      <c r="C226" s="125" t="s">
        <v>246</v>
      </c>
      <c r="D226" s="200" t="s">
        <v>90</v>
      </c>
      <c r="E226" s="126"/>
      <c r="F226" s="201" t="s">
        <v>147</v>
      </c>
      <c r="G226" s="201">
        <v>15</v>
      </c>
      <c r="H226" s="202" t="s">
        <v>115</v>
      </c>
      <c r="I226" s="203">
        <v>8054438</v>
      </c>
      <c r="J226" s="203">
        <v>8024438</v>
      </c>
      <c r="K226" s="204">
        <v>30000</v>
      </c>
      <c r="L226" s="204">
        <v>0</v>
      </c>
      <c r="M226" s="204">
        <v>0</v>
      </c>
      <c r="N226" s="204">
        <v>0</v>
      </c>
      <c r="O226" s="204">
        <v>0</v>
      </c>
      <c r="P226" s="205">
        <v>0</v>
      </c>
      <c r="Q226" s="205">
        <v>0</v>
      </c>
      <c r="R226" s="206">
        <v>0</v>
      </c>
      <c r="S226" s="206">
        <v>0</v>
      </c>
      <c r="T226" s="206">
        <v>0</v>
      </c>
      <c r="U226" s="204">
        <v>0</v>
      </c>
      <c r="V226" s="204">
        <v>0</v>
      </c>
      <c r="W226" s="204">
        <v>0</v>
      </c>
      <c r="X226" s="204">
        <v>0</v>
      </c>
      <c r="Y226" s="207">
        <v>0</v>
      </c>
      <c r="Z226" s="264" t="s">
        <v>555</v>
      </c>
      <c r="AA226" s="264" t="s">
        <v>532</v>
      </c>
      <c r="AB226" s="208" t="s">
        <v>556</v>
      </c>
      <c r="AC226" s="216" t="s">
        <v>513</v>
      </c>
    </row>
    <row r="227" spans="1:29" ht="12.75" customHeight="1">
      <c r="A227" s="131">
        <v>3272970007</v>
      </c>
      <c r="B227" s="124">
        <v>60</v>
      </c>
      <c r="C227" s="125" t="s">
        <v>249</v>
      </c>
      <c r="D227" s="200" t="s">
        <v>6</v>
      </c>
      <c r="E227" s="126"/>
      <c r="F227" s="201" t="s">
        <v>147</v>
      </c>
      <c r="G227" s="201">
        <v>15</v>
      </c>
      <c r="H227" s="202" t="s">
        <v>557</v>
      </c>
      <c r="I227" s="203">
        <v>229971</v>
      </c>
      <c r="J227" s="203">
        <v>136894</v>
      </c>
      <c r="K227" s="204">
        <v>67000</v>
      </c>
      <c r="L227" s="204">
        <v>0</v>
      </c>
      <c r="M227" s="204">
        <v>26077</v>
      </c>
      <c r="N227" s="204">
        <v>0</v>
      </c>
      <c r="O227" s="204">
        <v>0</v>
      </c>
      <c r="P227" s="205">
        <v>0</v>
      </c>
      <c r="Q227" s="205">
        <v>0</v>
      </c>
      <c r="R227" s="206">
        <v>0</v>
      </c>
      <c r="S227" s="206">
        <v>0</v>
      </c>
      <c r="T227" s="206">
        <v>0</v>
      </c>
      <c r="U227" s="204">
        <v>0</v>
      </c>
      <c r="V227" s="204">
        <v>0</v>
      </c>
      <c r="W227" s="204">
        <v>0</v>
      </c>
      <c r="X227" s="204">
        <v>0</v>
      </c>
      <c r="Y227" s="207">
        <v>0</v>
      </c>
      <c r="Z227" s="264" t="s">
        <v>558</v>
      </c>
      <c r="AA227" s="264" t="s">
        <v>515</v>
      </c>
      <c r="AB227" s="208" t="s">
        <v>556</v>
      </c>
      <c r="AC227" s="216" t="s">
        <v>513</v>
      </c>
    </row>
    <row r="228" spans="1:29" ht="12.75" customHeight="1">
      <c r="A228" s="131">
        <v>5211540007</v>
      </c>
      <c r="B228" s="124">
        <v>60</v>
      </c>
      <c r="C228" s="125" t="s">
        <v>246</v>
      </c>
      <c r="D228" s="200" t="s">
        <v>6</v>
      </c>
      <c r="E228" s="126"/>
      <c r="F228" s="201" t="s">
        <v>147</v>
      </c>
      <c r="G228" s="201">
        <v>15</v>
      </c>
      <c r="H228" s="202" t="s">
        <v>559</v>
      </c>
      <c r="I228" s="203">
        <v>38766</v>
      </c>
      <c r="J228" s="203">
        <v>9950</v>
      </c>
      <c r="K228" s="204">
        <v>28816</v>
      </c>
      <c r="L228" s="204">
        <v>0</v>
      </c>
      <c r="M228" s="204">
        <v>0</v>
      </c>
      <c r="N228" s="204">
        <v>0</v>
      </c>
      <c r="O228" s="204">
        <v>0</v>
      </c>
      <c r="P228" s="205">
        <v>0</v>
      </c>
      <c r="Q228" s="205">
        <v>0</v>
      </c>
      <c r="R228" s="206">
        <v>0</v>
      </c>
      <c r="S228" s="206">
        <v>0</v>
      </c>
      <c r="T228" s="206">
        <v>0</v>
      </c>
      <c r="U228" s="204">
        <v>0</v>
      </c>
      <c r="V228" s="204">
        <v>0</v>
      </c>
      <c r="W228" s="204">
        <v>0</v>
      </c>
      <c r="X228" s="204">
        <v>0</v>
      </c>
      <c r="Y228" s="207">
        <v>0</v>
      </c>
      <c r="Z228" s="264" t="s">
        <v>560</v>
      </c>
      <c r="AA228" s="264" t="s">
        <v>52</v>
      </c>
      <c r="AB228" s="208" t="s">
        <v>561</v>
      </c>
      <c r="AC228" s="216" t="s">
        <v>513</v>
      </c>
    </row>
    <row r="229" spans="1:29" ht="25.5" customHeight="1">
      <c r="A229" s="131">
        <v>5211550014</v>
      </c>
      <c r="B229" s="124">
        <v>60</v>
      </c>
      <c r="C229" s="125" t="s">
        <v>517</v>
      </c>
      <c r="D229" s="200" t="s">
        <v>90</v>
      </c>
      <c r="E229" s="126"/>
      <c r="F229" s="201" t="s">
        <v>147</v>
      </c>
      <c r="G229" s="201">
        <v>15</v>
      </c>
      <c r="H229" s="202" t="s">
        <v>562</v>
      </c>
      <c r="I229" s="203">
        <v>741240</v>
      </c>
      <c r="J229" s="203">
        <v>220000</v>
      </c>
      <c r="K229" s="204">
        <v>20000</v>
      </c>
      <c r="L229" s="204">
        <v>135000</v>
      </c>
      <c r="M229" s="204">
        <v>5000</v>
      </c>
      <c r="N229" s="204">
        <v>13872</v>
      </c>
      <c r="O229" s="204">
        <v>0</v>
      </c>
      <c r="P229" s="205">
        <v>315000</v>
      </c>
      <c r="Q229" s="205">
        <v>32368</v>
      </c>
      <c r="R229" s="206">
        <v>0</v>
      </c>
      <c r="S229" s="206">
        <v>0</v>
      </c>
      <c r="T229" s="206">
        <v>0</v>
      </c>
      <c r="U229" s="204">
        <v>0</v>
      </c>
      <c r="V229" s="204">
        <v>0</v>
      </c>
      <c r="W229" s="204">
        <v>0</v>
      </c>
      <c r="X229" s="204">
        <v>0</v>
      </c>
      <c r="Y229" s="207">
        <v>0</v>
      </c>
      <c r="Z229" s="264" t="s">
        <v>563</v>
      </c>
      <c r="AA229" s="264" t="s">
        <v>550</v>
      </c>
      <c r="AB229" s="208" t="s">
        <v>561</v>
      </c>
      <c r="AC229" s="216" t="s">
        <v>513</v>
      </c>
    </row>
    <row r="230" spans="1:29" ht="25.5" customHeight="1">
      <c r="A230" s="131">
        <v>5211550015</v>
      </c>
      <c r="B230" s="124">
        <v>60</v>
      </c>
      <c r="C230" s="125" t="s">
        <v>517</v>
      </c>
      <c r="D230" s="200" t="s">
        <v>90</v>
      </c>
      <c r="E230" s="126"/>
      <c r="F230" s="201" t="s">
        <v>147</v>
      </c>
      <c r="G230" s="201">
        <v>15</v>
      </c>
      <c r="H230" s="202" t="s">
        <v>564</v>
      </c>
      <c r="I230" s="203">
        <v>876761</v>
      </c>
      <c r="J230" s="203">
        <v>270000</v>
      </c>
      <c r="K230" s="204">
        <v>20000</v>
      </c>
      <c r="L230" s="204">
        <v>162000</v>
      </c>
      <c r="M230" s="204">
        <v>5000</v>
      </c>
      <c r="N230" s="204">
        <v>12529</v>
      </c>
      <c r="O230" s="204">
        <v>0</v>
      </c>
      <c r="P230" s="205">
        <v>378000</v>
      </c>
      <c r="Q230" s="205">
        <v>29232</v>
      </c>
      <c r="R230" s="206">
        <v>0</v>
      </c>
      <c r="S230" s="206">
        <v>0</v>
      </c>
      <c r="T230" s="206">
        <v>0</v>
      </c>
      <c r="U230" s="204">
        <v>0</v>
      </c>
      <c r="V230" s="204">
        <v>0</v>
      </c>
      <c r="W230" s="204">
        <v>0</v>
      </c>
      <c r="X230" s="204">
        <v>0</v>
      </c>
      <c r="Y230" s="207">
        <v>0</v>
      </c>
      <c r="Z230" s="264" t="s">
        <v>563</v>
      </c>
      <c r="AA230" s="264" t="s">
        <v>550</v>
      </c>
      <c r="AB230" s="208" t="s">
        <v>561</v>
      </c>
      <c r="AC230" s="216" t="s">
        <v>513</v>
      </c>
    </row>
    <row r="231" spans="1:29" ht="12.75" customHeight="1">
      <c r="A231" s="131">
        <v>5531510003</v>
      </c>
      <c r="B231" s="124">
        <v>60</v>
      </c>
      <c r="C231" s="125" t="s">
        <v>249</v>
      </c>
      <c r="D231" s="200" t="s">
        <v>89</v>
      </c>
      <c r="E231" s="126"/>
      <c r="F231" s="201" t="s">
        <v>147</v>
      </c>
      <c r="G231" s="201">
        <v>15</v>
      </c>
      <c r="H231" s="202" t="s">
        <v>252</v>
      </c>
      <c r="I231" s="203">
        <v>89001</v>
      </c>
      <c r="J231" s="203">
        <v>31000</v>
      </c>
      <c r="K231" s="204">
        <v>3000</v>
      </c>
      <c r="L231" s="204">
        <v>8251</v>
      </c>
      <c r="M231" s="204">
        <v>0</v>
      </c>
      <c r="N231" s="204">
        <v>0</v>
      </c>
      <c r="O231" s="204">
        <v>0</v>
      </c>
      <c r="P231" s="205">
        <v>46750</v>
      </c>
      <c r="Q231" s="205">
        <v>0</v>
      </c>
      <c r="R231" s="206">
        <v>0</v>
      </c>
      <c r="S231" s="206">
        <v>0</v>
      </c>
      <c r="T231" s="206">
        <v>0</v>
      </c>
      <c r="U231" s="204">
        <v>0</v>
      </c>
      <c r="V231" s="204">
        <v>0</v>
      </c>
      <c r="W231" s="204">
        <v>0</v>
      </c>
      <c r="X231" s="204">
        <v>0</v>
      </c>
      <c r="Y231" s="207">
        <v>0</v>
      </c>
      <c r="Z231" s="264" t="s">
        <v>805</v>
      </c>
      <c r="AA231" s="264" t="s">
        <v>515</v>
      </c>
      <c r="AB231" s="208" t="s">
        <v>533</v>
      </c>
      <c r="AC231" s="216" t="s">
        <v>513</v>
      </c>
    </row>
    <row r="232" spans="1:29" ht="12.75" customHeight="1">
      <c r="A232" s="131">
        <v>5111540056</v>
      </c>
      <c r="B232" s="124">
        <v>60</v>
      </c>
      <c r="C232" s="125" t="s">
        <v>78</v>
      </c>
      <c r="D232" s="200" t="s">
        <v>6</v>
      </c>
      <c r="E232" s="126"/>
      <c r="F232" s="201" t="s">
        <v>147</v>
      </c>
      <c r="G232" s="201">
        <v>15</v>
      </c>
      <c r="H232" s="202" t="s">
        <v>565</v>
      </c>
      <c r="I232" s="203">
        <v>61349</v>
      </c>
      <c r="J232" s="203">
        <v>32000</v>
      </c>
      <c r="K232" s="204">
        <v>29349</v>
      </c>
      <c r="L232" s="204">
        <v>0</v>
      </c>
      <c r="M232" s="204">
        <v>0</v>
      </c>
      <c r="N232" s="204">
        <v>0</v>
      </c>
      <c r="O232" s="204">
        <v>0</v>
      </c>
      <c r="P232" s="205">
        <v>0</v>
      </c>
      <c r="Q232" s="205">
        <v>0</v>
      </c>
      <c r="R232" s="206">
        <v>0</v>
      </c>
      <c r="S232" s="206">
        <v>0</v>
      </c>
      <c r="T232" s="206">
        <v>0</v>
      </c>
      <c r="U232" s="204">
        <v>0</v>
      </c>
      <c r="V232" s="204">
        <v>0</v>
      </c>
      <c r="W232" s="204">
        <v>0</v>
      </c>
      <c r="X232" s="204">
        <v>0</v>
      </c>
      <c r="Y232" s="207">
        <v>0</v>
      </c>
      <c r="Z232" s="264" t="s">
        <v>241</v>
      </c>
      <c r="AA232" s="264" t="s">
        <v>253</v>
      </c>
      <c r="AB232" s="208" t="s">
        <v>19</v>
      </c>
      <c r="AC232" s="216" t="s">
        <v>513</v>
      </c>
    </row>
    <row r="233" spans="1:29" ht="25.5" customHeight="1">
      <c r="A233" s="131">
        <v>5611550001</v>
      </c>
      <c r="B233" s="124">
        <v>60</v>
      </c>
      <c r="C233" s="125" t="s">
        <v>517</v>
      </c>
      <c r="D233" s="200" t="s">
        <v>90</v>
      </c>
      <c r="E233" s="126"/>
      <c r="F233" s="201" t="s">
        <v>147</v>
      </c>
      <c r="G233" s="201">
        <v>15</v>
      </c>
      <c r="H233" s="202" t="s">
        <v>566</v>
      </c>
      <c r="I233" s="203">
        <v>830516</v>
      </c>
      <c r="J233" s="203">
        <v>158345</v>
      </c>
      <c r="K233" s="204">
        <v>20000</v>
      </c>
      <c r="L233" s="204">
        <v>194151</v>
      </c>
      <c r="M233" s="204">
        <v>5000</v>
      </c>
      <c r="N233" s="204">
        <v>0</v>
      </c>
      <c r="O233" s="204">
        <v>0</v>
      </c>
      <c r="P233" s="205">
        <v>453020</v>
      </c>
      <c r="Q233" s="205">
        <v>0</v>
      </c>
      <c r="R233" s="206">
        <v>0</v>
      </c>
      <c r="S233" s="206">
        <v>0</v>
      </c>
      <c r="T233" s="206">
        <v>0</v>
      </c>
      <c r="U233" s="204">
        <v>0</v>
      </c>
      <c r="V233" s="204">
        <v>0</v>
      </c>
      <c r="W233" s="204">
        <v>0</v>
      </c>
      <c r="X233" s="204">
        <v>0</v>
      </c>
      <c r="Y233" s="207">
        <v>0</v>
      </c>
      <c r="Z233" s="264" t="s">
        <v>567</v>
      </c>
      <c r="AA233" s="264" t="s">
        <v>550</v>
      </c>
      <c r="AB233" s="208" t="s">
        <v>568</v>
      </c>
      <c r="AC233" s="216" t="s">
        <v>513</v>
      </c>
    </row>
    <row r="234" spans="1:29" ht="25.5" customHeight="1">
      <c r="A234" s="131">
        <v>5611550002</v>
      </c>
      <c r="B234" s="124">
        <v>60</v>
      </c>
      <c r="C234" s="125" t="s">
        <v>517</v>
      </c>
      <c r="D234" s="200" t="s">
        <v>90</v>
      </c>
      <c r="E234" s="126"/>
      <c r="F234" s="201" t="s">
        <v>147</v>
      </c>
      <c r="G234" s="201">
        <v>15</v>
      </c>
      <c r="H234" s="202" t="s">
        <v>569</v>
      </c>
      <c r="I234" s="203">
        <v>767139</v>
      </c>
      <c r="J234" s="203">
        <v>157075</v>
      </c>
      <c r="K234" s="204">
        <v>20000</v>
      </c>
      <c r="L234" s="204">
        <v>175519</v>
      </c>
      <c r="M234" s="204">
        <v>5000</v>
      </c>
      <c r="N234" s="204">
        <v>0</v>
      </c>
      <c r="O234" s="204">
        <v>0</v>
      </c>
      <c r="P234" s="205">
        <v>409545</v>
      </c>
      <c r="Q234" s="205">
        <v>0</v>
      </c>
      <c r="R234" s="206">
        <v>0</v>
      </c>
      <c r="S234" s="206">
        <v>0</v>
      </c>
      <c r="T234" s="206">
        <v>0</v>
      </c>
      <c r="U234" s="204">
        <v>0</v>
      </c>
      <c r="V234" s="204">
        <v>0</v>
      </c>
      <c r="W234" s="204">
        <v>0</v>
      </c>
      <c r="X234" s="204">
        <v>0</v>
      </c>
      <c r="Y234" s="207">
        <v>0</v>
      </c>
      <c r="Z234" s="264" t="s">
        <v>567</v>
      </c>
      <c r="AA234" s="264" t="s">
        <v>550</v>
      </c>
      <c r="AB234" s="208" t="s">
        <v>568</v>
      </c>
      <c r="AC234" s="216" t="s">
        <v>513</v>
      </c>
    </row>
    <row r="235" spans="1:29" ht="12.75" customHeight="1">
      <c r="A235" s="131">
        <v>5611510004</v>
      </c>
      <c r="B235" s="124">
        <v>60</v>
      </c>
      <c r="C235" s="125" t="s">
        <v>249</v>
      </c>
      <c r="D235" s="200" t="s">
        <v>6</v>
      </c>
      <c r="E235" s="126"/>
      <c r="F235" s="201" t="s">
        <v>147</v>
      </c>
      <c r="G235" s="201">
        <v>15</v>
      </c>
      <c r="H235" s="202" t="s">
        <v>250</v>
      </c>
      <c r="I235" s="203">
        <v>55145</v>
      </c>
      <c r="J235" s="203">
        <v>50958</v>
      </c>
      <c r="K235" s="204">
        <v>4187</v>
      </c>
      <c r="L235" s="204">
        <v>0</v>
      </c>
      <c r="M235" s="204">
        <v>0</v>
      </c>
      <c r="N235" s="204">
        <v>0</v>
      </c>
      <c r="O235" s="204">
        <v>0</v>
      </c>
      <c r="P235" s="205">
        <v>0</v>
      </c>
      <c r="Q235" s="205">
        <v>0</v>
      </c>
      <c r="R235" s="206">
        <v>0</v>
      </c>
      <c r="S235" s="206">
        <v>0</v>
      </c>
      <c r="T235" s="206">
        <v>0</v>
      </c>
      <c r="U235" s="204">
        <v>0</v>
      </c>
      <c r="V235" s="204">
        <v>0</v>
      </c>
      <c r="W235" s="204">
        <v>0</v>
      </c>
      <c r="X235" s="204">
        <v>0</v>
      </c>
      <c r="Y235" s="207">
        <v>0</v>
      </c>
      <c r="Z235" s="264" t="s">
        <v>570</v>
      </c>
      <c r="AA235" s="264" t="s">
        <v>514</v>
      </c>
      <c r="AB235" s="208" t="s">
        <v>568</v>
      </c>
      <c r="AC235" s="216" t="s">
        <v>513</v>
      </c>
    </row>
    <row r="236" spans="1:29" ht="12.75" customHeight="1">
      <c r="A236" s="225"/>
      <c r="B236" s="195"/>
      <c r="C236" s="195"/>
      <c r="D236" s="195"/>
      <c r="E236" s="199"/>
      <c r="F236" s="195"/>
      <c r="G236" s="195">
        <v>16</v>
      </c>
      <c r="H236" s="196" t="s">
        <v>314</v>
      </c>
      <c r="I236" s="198">
        <f>SUM(I237:I246)</f>
        <v>2054113</v>
      </c>
      <c r="J236" s="198">
        <f>SUM(J237:J246)</f>
        <v>3434</v>
      </c>
      <c r="K236" s="198">
        <f t="shared" ref="K236:Y236" si="19">SUM(K237:K246)</f>
        <v>913200</v>
      </c>
      <c r="L236" s="198">
        <f>SUM(L237:L246)</f>
        <v>267155</v>
      </c>
      <c r="M236" s="198">
        <f t="shared" si="19"/>
        <v>936400</v>
      </c>
      <c r="N236" s="198">
        <f>SUM(N237:N246)</f>
        <v>0</v>
      </c>
      <c r="O236" s="198">
        <f t="shared" si="19"/>
        <v>935000</v>
      </c>
      <c r="P236" s="198">
        <f t="shared" si="19"/>
        <v>628787</v>
      </c>
      <c r="Q236" s="198">
        <f t="shared" si="19"/>
        <v>0</v>
      </c>
      <c r="R236" s="198">
        <f t="shared" si="19"/>
        <v>0</v>
      </c>
      <c r="S236" s="198">
        <f t="shared" si="19"/>
        <v>0</v>
      </c>
      <c r="T236" s="198">
        <f t="shared" si="19"/>
        <v>0</v>
      </c>
      <c r="U236" s="198">
        <f t="shared" si="19"/>
        <v>0</v>
      </c>
      <c r="V236" s="198">
        <f t="shared" si="19"/>
        <v>0</v>
      </c>
      <c r="W236" s="198">
        <f t="shared" si="19"/>
        <v>0</v>
      </c>
      <c r="X236" s="198">
        <f t="shared" si="19"/>
        <v>0</v>
      </c>
      <c r="Y236" s="198">
        <f t="shared" si="19"/>
        <v>17928</v>
      </c>
      <c r="Z236" s="265"/>
      <c r="AA236" s="265"/>
      <c r="AB236" s="195"/>
      <c r="AC236" s="226" t="s">
        <v>513</v>
      </c>
    </row>
    <row r="237" spans="1:29" ht="12.75" customHeight="1">
      <c r="A237" s="131">
        <v>3271110901</v>
      </c>
      <c r="B237" s="124">
        <v>50</v>
      </c>
      <c r="C237" s="125" t="s">
        <v>249</v>
      </c>
      <c r="D237" s="200" t="s">
        <v>59</v>
      </c>
      <c r="E237" s="126"/>
      <c r="F237" s="201" t="s">
        <v>88</v>
      </c>
      <c r="G237" s="201">
        <v>16</v>
      </c>
      <c r="H237" s="202" t="s">
        <v>93</v>
      </c>
      <c r="I237" s="203">
        <v>35000</v>
      </c>
      <c r="J237" s="203" t="s">
        <v>220</v>
      </c>
      <c r="K237" s="204">
        <v>35000</v>
      </c>
      <c r="L237" s="204">
        <v>0</v>
      </c>
      <c r="M237" s="204">
        <v>35000</v>
      </c>
      <c r="N237" s="204">
        <v>0</v>
      </c>
      <c r="O237" s="204">
        <v>35000</v>
      </c>
      <c r="P237" s="205">
        <v>0</v>
      </c>
      <c r="Q237" s="205">
        <v>0</v>
      </c>
      <c r="R237" s="206">
        <v>0</v>
      </c>
      <c r="S237" s="206">
        <v>0</v>
      </c>
      <c r="T237" s="206">
        <v>0</v>
      </c>
      <c r="U237" s="204">
        <v>0</v>
      </c>
      <c r="V237" s="204">
        <v>0</v>
      </c>
      <c r="W237" s="204">
        <v>0</v>
      </c>
      <c r="X237" s="204">
        <v>0</v>
      </c>
      <c r="Y237" s="207">
        <v>0</v>
      </c>
      <c r="Z237" s="264" t="s">
        <v>514</v>
      </c>
      <c r="AA237" s="264" t="s">
        <v>515</v>
      </c>
      <c r="AB237" s="208" t="s">
        <v>516</v>
      </c>
      <c r="AC237" s="216" t="s">
        <v>513</v>
      </c>
    </row>
    <row r="238" spans="1:29" ht="12.75" customHeight="1">
      <c r="A238" s="131">
        <v>3271110901</v>
      </c>
      <c r="B238" s="124">
        <v>60</v>
      </c>
      <c r="C238" s="125" t="s">
        <v>249</v>
      </c>
      <c r="D238" s="200" t="s">
        <v>59</v>
      </c>
      <c r="E238" s="126"/>
      <c r="F238" s="201" t="s">
        <v>88</v>
      </c>
      <c r="G238" s="201">
        <v>16</v>
      </c>
      <c r="H238" s="202" t="s">
        <v>94</v>
      </c>
      <c r="I238" s="203">
        <v>200000</v>
      </c>
      <c r="J238" s="203" t="s">
        <v>220</v>
      </c>
      <c r="K238" s="204">
        <v>200000</v>
      </c>
      <c r="L238" s="204">
        <v>0</v>
      </c>
      <c r="M238" s="204">
        <v>200000</v>
      </c>
      <c r="N238" s="204">
        <v>0</v>
      </c>
      <c r="O238" s="204">
        <v>200000</v>
      </c>
      <c r="P238" s="205">
        <v>0</v>
      </c>
      <c r="Q238" s="205">
        <v>0</v>
      </c>
      <c r="R238" s="206">
        <v>0</v>
      </c>
      <c r="S238" s="206">
        <v>0</v>
      </c>
      <c r="T238" s="206">
        <v>0</v>
      </c>
      <c r="U238" s="204">
        <v>0</v>
      </c>
      <c r="V238" s="204">
        <v>0</v>
      </c>
      <c r="W238" s="204">
        <v>0</v>
      </c>
      <c r="X238" s="204">
        <v>0</v>
      </c>
      <c r="Y238" s="207">
        <v>0</v>
      </c>
      <c r="Z238" s="264" t="s">
        <v>514</v>
      </c>
      <c r="AA238" s="264" t="s">
        <v>515</v>
      </c>
      <c r="AB238" s="208" t="s">
        <v>516</v>
      </c>
      <c r="AC238" s="216" t="s">
        <v>513</v>
      </c>
    </row>
    <row r="239" spans="1:29" ht="25.5" customHeight="1">
      <c r="A239" s="131">
        <v>5001510003</v>
      </c>
      <c r="B239" s="124">
        <v>60</v>
      </c>
      <c r="C239" s="125" t="s">
        <v>249</v>
      </c>
      <c r="D239" s="200" t="s">
        <v>59</v>
      </c>
      <c r="E239" s="126"/>
      <c r="F239" s="201" t="s">
        <v>88</v>
      </c>
      <c r="G239" s="201">
        <v>16</v>
      </c>
      <c r="H239" s="202" t="s">
        <v>128</v>
      </c>
      <c r="I239" s="203">
        <v>150000</v>
      </c>
      <c r="J239" s="203" t="s">
        <v>220</v>
      </c>
      <c r="K239" s="204">
        <v>150000</v>
      </c>
      <c r="L239" s="204">
        <v>0</v>
      </c>
      <c r="M239" s="204">
        <v>150000</v>
      </c>
      <c r="N239" s="204">
        <v>0</v>
      </c>
      <c r="O239" s="204">
        <v>150000</v>
      </c>
      <c r="P239" s="205">
        <v>0</v>
      </c>
      <c r="Q239" s="205">
        <v>0</v>
      </c>
      <c r="R239" s="206">
        <v>0</v>
      </c>
      <c r="S239" s="206">
        <v>0</v>
      </c>
      <c r="T239" s="206">
        <v>0</v>
      </c>
      <c r="U239" s="204">
        <v>0</v>
      </c>
      <c r="V239" s="204">
        <v>0</v>
      </c>
      <c r="W239" s="204">
        <v>0</v>
      </c>
      <c r="X239" s="204">
        <v>0</v>
      </c>
      <c r="Y239" s="207">
        <v>0</v>
      </c>
      <c r="Z239" s="264" t="s">
        <v>514</v>
      </c>
      <c r="AA239" s="264" t="s">
        <v>515</v>
      </c>
      <c r="AB239" s="208" t="s">
        <v>516</v>
      </c>
      <c r="AC239" s="216" t="s">
        <v>513</v>
      </c>
    </row>
    <row r="240" spans="1:29" ht="12.75" customHeight="1">
      <c r="A240" s="131">
        <v>5001550005</v>
      </c>
      <c r="B240" s="124">
        <v>60</v>
      </c>
      <c r="C240" s="125" t="s">
        <v>517</v>
      </c>
      <c r="D240" s="200" t="s">
        <v>59</v>
      </c>
      <c r="E240" s="126"/>
      <c r="F240" s="201" t="s">
        <v>88</v>
      </c>
      <c r="G240" s="201">
        <v>16</v>
      </c>
      <c r="H240" s="202" t="s">
        <v>129</v>
      </c>
      <c r="I240" s="203">
        <v>100000</v>
      </c>
      <c r="J240" s="203" t="s">
        <v>220</v>
      </c>
      <c r="K240" s="204">
        <v>100000</v>
      </c>
      <c r="L240" s="204">
        <v>0</v>
      </c>
      <c r="M240" s="204">
        <v>100000</v>
      </c>
      <c r="N240" s="204">
        <v>0</v>
      </c>
      <c r="O240" s="204">
        <v>100000</v>
      </c>
      <c r="P240" s="205">
        <v>0</v>
      </c>
      <c r="Q240" s="205">
        <v>0</v>
      </c>
      <c r="R240" s="206">
        <v>0</v>
      </c>
      <c r="S240" s="206">
        <v>0</v>
      </c>
      <c r="T240" s="206">
        <v>0</v>
      </c>
      <c r="U240" s="204">
        <v>0</v>
      </c>
      <c r="V240" s="204">
        <v>0</v>
      </c>
      <c r="W240" s="204">
        <v>0</v>
      </c>
      <c r="X240" s="204">
        <v>0</v>
      </c>
      <c r="Y240" s="207">
        <v>0</v>
      </c>
      <c r="Z240" s="264" t="s">
        <v>514</v>
      </c>
      <c r="AA240" s="264" t="s">
        <v>515</v>
      </c>
      <c r="AB240" s="208" t="s">
        <v>516</v>
      </c>
      <c r="AC240" s="216" t="s">
        <v>513</v>
      </c>
    </row>
    <row r="241" spans="1:29" ht="12.75" customHeight="1">
      <c r="A241" s="131">
        <v>5001560002</v>
      </c>
      <c r="B241" s="124">
        <v>60</v>
      </c>
      <c r="C241" s="125" t="s">
        <v>249</v>
      </c>
      <c r="D241" s="200" t="s">
        <v>59</v>
      </c>
      <c r="E241" s="126"/>
      <c r="F241" s="201" t="s">
        <v>88</v>
      </c>
      <c r="G241" s="201">
        <v>16</v>
      </c>
      <c r="H241" s="202" t="s">
        <v>7</v>
      </c>
      <c r="I241" s="203">
        <v>337484</v>
      </c>
      <c r="J241" s="203" t="s">
        <v>220</v>
      </c>
      <c r="K241" s="204">
        <f>400000-62516</f>
        <v>337484</v>
      </c>
      <c r="L241" s="204">
        <v>0</v>
      </c>
      <c r="M241" s="204">
        <f>400000-60674-60000</f>
        <v>279326</v>
      </c>
      <c r="N241" s="204">
        <v>0</v>
      </c>
      <c r="O241" s="204">
        <v>400000</v>
      </c>
      <c r="P241" s="205">
        <v>0</v>
      </c>
      <c r="Q241" s="205">
        <v>0</v>
      </c>
      <c r="R241" s="206">
        <v>0</v>
      </c>
      <c r="S241" s="206">
        <v>0</v>
      </c>
      <c r="T241" s="206">
        <v>0</v>
      </c>
      <c r="U241" s="204">
        <v>0</v>
      </c>
      <c r="V241" s="204">
        <v>0</v>
      </c>
      <c r="W241" s="204">
        <v>0</v>
      </c>
      <c r="X241" s="204">
        <v>0</v>
      </c>
      <c r="Y241" s="207">
        <v>0</v>
      </c>
      <c r="Z241" s="264" t="s">
        <v>514</v>
      </c>
      <c r="AA241" s="264" t="s">
        <v>515</v>
      </c>
      <c r="AB241" s="208" t="s">
        <v>516</v>
      </c>
      <c r="AC241" s="216" t="s">
        <v>513</v>
      </c>
    </row>
    <row r="242" spans="1:29" ht="25.5" customHeight="1">
      <c r="A242" s="131">
        <v>5001710001</v>
      </c>
      <c r="B242" s="124">
        <v>60</v>
      </c>
      <c r="C242" s="125" t="s">
        <v>249</v>
      </c>
      <c r="D242" s="200" t="s">
        <v>349</v>
      </c>
      <c r="E242" s="126"/>
      <c r="F242" s="201" t="s">
        <v>88</v>
      </c>
      <c r="G242" s="201">
        <v>16</v>
      </c>
      <c r="H242" s="202" t="s">
        <v>571</v>
      </c>
      <c r="I242" s="203">
        <v>918832</v>
      </c>
      <c r="J242" s="203" t="s">
        <v>220</v>
      </c>
      <c r="K242" s="204">
        <f>25000</f>
        <v>25000</v>
      </c>
      <c r="L242" s="204">
        <f>265854-809</f>
        <v>265045</v>
      </c>
      <c r="M242" s="204">
        <v>25000</v>
      </c>
      <c r="N242" s="204">
        <v>0</v>
      </c>
      <c r="O242" s="204">
        <v>0</v>
      </c>
      <c r="P242" s="205">
        <f>794433-174106+2810+5650</f>
        <v>628787</v>
      </c>
      <c r="Q242" s="205">
        <v>0</v>
      </c>
      <c r="R242" s="206">
        <v>0</v>
      </c>
      <c r="S242" s="206">
        <v>0</v>
      </c>
      <c r="T242" s="206">
        <v>0</v>
      </c>
      <c r="U242" s="204">
        <v>0</v>
      </c>
      <c r="V242" s="204">
        <v>0</v>
      </c>
      <c r="W242" s="204">
        <v>0</v>
      </c>
      <c r="X242" s="204">
        <v>0</v>
      </c>
      <c r="Y242" s="207">
        <v>0</v>
      </c>
      <c r="Z242" s="264" t="s">
        <v>514</v>
      </c>
      <c r="AA242" s="264" t="s">
        <v>522</v>
      </c>
      <c r="AB242" s="208" t="s">
        <v>516</v>
      </c>
      <c r="AC242" s="216" t="s">
        <v>513</v>
      </c>
    </row>
    <row r="243" spans="1:29" ht="25.5" customHeight="1">
      <c r="A243" s="131">
        <v>5006210062</v>
      </c>
      <c r="B243" s="124">
        <v>50</v>
      </c>
      <c r="C243" s="125" t="s">
        <v>305</v>
      </c>
      <c r="D243" s="200" t="s">
        <v>6</v>
      </c>
      <c r="E243" s="126"/>
      <c r="F243" s="201" t="s">
        <v>88</v>
      </c>
      <c r="G243" s="201">
        <v>16</v>
      </c>
      <c r="H243" s="202" t="s">
        <v>572</v>
      </c>
      <c r="I243" s="203">
        <v>155000</v>
      </c>
      <c r="J243" s="203">
        <v>0</v>
      </c>
      <c r="K243" s="204">
        <v>5000</v>
      </c>
      <c r="L243" s="204">
        <v>0</v>
      </c>
      <c r="M243" s="204">
        <v>100000</v>
      </c>
      <c r="N243" s="204">
        <v>0</v>
      </c>
      <c r="O243" s="204">
        <v>50000</v>
      </c>
      <c r="P243" s="205">
        <v>0</v>
      </c>
      <c r="Q243" s="205">
        <v>0</v>
      </c>
      <c r="R243" s="206">
        <v>0</v>
      </c>
      <c r="S243" s="206">
        <v>0</v>
      </c>
      <c r="T243" s="206">
        <v>0</v>
      </c>
      <c r="U243" s="204">
        <v>0</v>
      </c>
      <c r="V243" s="204">
        <v>0</v>
      </c>
      <c r="W243" s="204">
        <v>0</v>
      </c>
      <c r="X243" s="204">
        <v>0</v>
      </c>
      <c r="Y243" s="207">
        <v>0</v>
      </c>
      <c r="Z243" s="264" t="s">
        <v>257</v>
      </c>
      <c r="AA243" s="264" t="s">
        <v>58</v>
      </c>
      <c r="AB243" s="208" t="s">
        <v>22</v>
      </c>
      <c r="AC243" s="216" t="s">
        <v>513</v>
      </c>
    </row>
    <row r="244" spans="1:29" ht="51" customHeight="1">
      <c r="A244" s="131">
        <v>5006210096</v>
      </c>
      <c r="B244" s="124">
        <v>50</v>
      </c>
      <c r="C244" s="125" t="s">
        <v>305</v>
      </c>
      <c r="D244" s="200" t="s">
        <v>6</v>
      </c>
      <c r="E244" s="126"/>
      <c r="F244" s="201" t="s">
        <v>88</v>
      </c>
      <c r="G244" s="201">
        <v>16</v>
      </c>
      <c r="H244" s="202" t="s">
        <v>573</v>
      </c>
      <c r="I244" s="203">
        <v>110878</v>
      </c>
      <c r="J244" s="203">
        <v>3434</v>
      </c>
      <c r="K244" s="204">
        <v>60370</v>
      </c>
      <c r="L244" s="204">
        <v>0</v>
      </c>
      <c r="M244" s="204">
        <v>47074</v>
      </c>
      <c r="N244" s="204">
        <v>0</v>
      </c>
      <c r="O244" s="204">
        <v>0</v>
      </c>
      <c r="P244" s="205">
        <v>0</v>
      </c>
      <c r="Q244" s="205">
        <v>0</v>
      </c>
      <c r="R244" s="206">
        <v>0</v>
      </c>
      <c r="S244" s="206">
        <v>0</v>
      </c>
      <c r="T244" s="206">
        <v>0</v>
      </c>
      <c r="U244" s="204">
        <v>0</v>
      </c>
      <c r="V244" s="204">
        <v>0</v>
      </c>
      <c r="W244" s="204">
        <v>0</v>
      </c>
      <c r="X244" s="204">
        <v>0</v>
      </c>
      <c r="Y244" s="207">
        <v>0</v>
      </c>
      <c r="Z244" s="264" t="s">
        <v>257</v>
      </c>
      <c r="AA244" s="264" t="s">
        <v>18</v>
      </c>
      <c r="AB244" s="208" t="s">
        <v>22</v>
      </c>
      <c r="AC244" s="216" t="s">
        <v>513</v>
      </c>
    </row>
    <row r="245" spans="1:29" ht="51" customHeight="1">
      <c r="A245" s="131">
        <v>5611110015</v>
      </c>
      <c r="B245" s="124">
        <v>50</v>
      </c>
      <c r="C245" s="125" t="s">
        <v>77</v>
      </c>
      <c r="D245" s="200" t="s">
        <v>63</v>
      </c>
      <c r="E245" s="126"/>
      <c r="F245" s="201" t="s">
        <v>88</v>
      </c>
      <c r="G245" s="201"/>
      <c r="H245" s="202" t="s">
        <v>637</v>
      </c>
      <c r="I245" s="203">
        <v>26689</v>
      </c>
      <c r="J245" s="203" t="s">
        <v>220</v>
      </c>
      <c r="K245" s="204">
        <v>346</v>
      </c>
      <c r="L245" s="204">
        <v>1300</v>
      </c>
      <c r="M245" s="204">
        <v>0</v>
      </c>
      <c r="N245" s="204">
        <v>0</v>
      </c>
      <c r="O245" s="204">
        <v>0</v>
      </c>
      <c r="P245" s="205">
        <v>0</v>
      </c>
      <c r="Q245" s="205">
        <v>0</v>
      </c>
      <c r="R245" s="206">
        <v>0</v>
      </c>
      <c r="S245" s="206">
        <v>0</v>
      </c>
      <c r="T245" s="206">
        <v>0</v>
      </c>
      <c r="U245" s="204">
        <v>0</v>
      </c>
      <c r="V245" s="204">
        <v>0</v>
      </c>
      <c r="W245" s="204">
        <v>0</v>
      </c>
      <c r="X245" s="204">
        <v>0</v>
      </c>
      <c r="Y245" s="207">
        <v>11050</v>
      </c>
      <c r="Z245" s="264" t="s">
        <v>255</v>
      </c>
      <c r="AA245" s="264" t="s">
        <v>18</v>
      </c>
      <c r="AB245" s="208" t="s">
        <v>194</v>
      </c>
      <c r="AC245" s="216" t="s">
        <v>513</v>
      </c>
    </row>
    <row r="246" spans="1:29" ht="51" customHeight="1">
      <c r="A246" s="131">
        <v>5211110022</v>
      </c>
      <c r="B246" s="124">
        <v>50</v>
      </c>
      <c r="C246" s="125" t="s">
        <v>249</v>
      </c>
      <c r="D246" s="237" t="s">
        <v>63</v>
      </c>
      <c r="E246" s="126"/>
      <c r="F246" s="238" t="s">
        <v>88</v>
      </c>
      <c r="G246" s="201"/>
      <c r="H246" s="202" t="s">
        <v>633</v>
      </c>
      <c r="I246" s="203">
        <v>20230</v>
      </c>
      <c r="J246" s="203" t="s">
        <v>220</v>
      </c>
      <c r="K246" s="204">
        <v>0</v>
      </c>
      <c r="L246" s="204">
        <v>810</v>
      </c>
      <c r="M246" s="204">
        <v>0</v>
      </c>
      <c r="N246" s="204">
        <v>0</v>
      </c>
      <c r="O246" s="204">
        <v>0</v>
      </c>
      <c r="P246" s="205">
        <v>0</v>
      </c>
      <c r="Q246" s="205">
        <v>0</v>
      </c>
      <c r="R246" s="206">
        <v>0</v>
      </c>
      <c r="S246" s="206">
        <v>0</v>
      </c>
      <c r="T246" s="206">
        <v>0</v>
      </c>
      <c r="U246" s="204">
        <v>0</v>
      </c>
      <c r="V246" s="204">
        <v>0</v>
      </c>
      <c r="W246" s="204">
        <v>0</v>
      </c>
      <c r="X246" s="204">
        <v>0</v>
      </c>
      <c r="Y246" s="207">
        <v>6878</v>
      </c>
      <c r="Z246" s="264" t="s">
        <v>257</v>
      </c>
      <c r="AA246" s="264" t="s">
        <v>18</v>
      </c>
      <c r="AB246" s="208" t="s">
        <v>19</v>
      </c>
      <c r="AC246" s="216" t="s">
        <v>513</v>
      </c>
    </row>
    <row r="247" spans="1:29" ht="12.75" customHeight="1">
      <c r="A247" s="225"/>
      <c r="B247" s="195"/>
      <c r="C247" s="195"/>
      <c r="D247" s="195"/>
      <c r="E247" s="199"/>
      <c r="F247" s="195"/>
      <c r="G247" s="195">
        <v>17</v>
      </c>
      <c r="H247" s="196" t="s">
        <v>229</v>
      </c>
      <c r="I247" s="198">
        <f>SUM(I248:I266)</f>
        <v>47037890</v>
      </c>
      <c r="J247" s="198">
        <f>SUM(J248:J266)</f>
        <v>19594368</v>
      </c>
      <c r="K247" s="198">
        <f t="shared" ref="K247:Y247" si="20">SUM(K248:K266)</f>
        <v>4069253</v>
      </c>
      <c r="L247" s="198">
        <f>SUM(L248:L266)</f>
        <v>1339092</v>
      </c>
      <c r="M247" s="198">
        <f t="shared" si="20"/>
        <v>3216511</v>
      </c>
      <c r="N247" s="198">
        <f>SUM(N248:N266)</f>
        <v>265028</v>
      </c>
      <c r="O247" s="198">
        <f t="shared" si="20"/>
        <v>422930</v>
      </c>
      <c r="P247" s="198">
        <f t="shared" si="20"/>
        <v>3843891</v>
      </c>
      <c r="Q247" s="198">
        <f t="shared" si="20"/>
        <v>787384</v>
      </c>
      <c r="R247" s="198">
        <f t="shared" si="20"/>
        <v>949884</v>
      </c>
      <c r="S247" s="198">
        <f t="shared" si="20"/>
        <v>0</v>
      </c>
      <c r="T247" s="198">
        <f t="shared" si="20"/>
        <v>0</v>
      </c>
      <c r="U247" s="198">
        <f t="shared" si="20"/>
        <v>0</v>
      </c>
      <c r="V247" s="198">
        <f t="shared" si="20"/>
        <v>407094</v>
      </c>
      <c r="W247" s="198">
        <f t="shared" si="20"/>
        <v>0</v>
      </c>
      <c r="X247" s="198">
        <f t="shared" si="20"/>
        <v>0</v>
      </c>
      <c r="Y247" s="198">
        <f t="shared" si="20"/>
        <v>0</v>
      </c>
      <c r="Z247" s="265"/>
      <c r="AA247" s="265"/>
      <c r="AB247" s="195"/>
      <c r="AC247" s="226" t="s">
        <v>513</v>
      </c>
    </row>
    <row r="248" spans="1:29" ht="38.25" customHeight="1">
      <c r="A248" s="131">
        <v>3272521010</v>
      </c>
      <c r="B248" s="124">
        <v>60</v>
      </c>
      <c r="C248" s="125" t="s">
        <v>517</v>
      </c>
      <c r="D248" s="200" t="s">
        <v>6</v>
      </c>
      <c r="E248" s="126"/>
      <c r="F248" s="201" t="s">
        <v>8</v>
      </c>
      <c r="G248" s="201">
        <v>17</v>
      </c>
      <c r="H248" s="202" t="s">
        <v>132</v>
      </c>
      <c r="I248" s="203">
        <v>5837264</v>
      </c>
      <c r="J248" s="203">
        <v>4495716</v>
      </c>
      <c r="K248" s="204">
        <v>636815</v>
      </c>
      <c r="L248" s="204">
        <v>0</v>
      </c>
      <c r="M248" s="204">
        <v>470975</v>
      </c>
      <c r="N248" s="204">
        <v>0</v>
      </c>
      <c r="O248" s="204">
        <v>233758</v>
      </c>
      <c r="P248" s="205">
        <v>0</v>
      </c>
      <c r="Q248" s="205">
        <v>0</v>
      </c>
      <c r="R248" s="206">
        <v>0</v>
      </c>
      <c r="S248" s="206">
        <v>0</v>
      </c>
      <c r="T248" s="206">
        <v>0</v>
      </c>
      <c r="U248" s="204">
        <v>0</v>
      </c>
      <c r="V248" s="204">
        <v>0</v>
      </c>
      <c r="W248" s="204">
        <v>0</v>
      </c>
      <c r="X248" s="204">
        <v>0</v>
      </c>
      <c r="Y248" s="207">
        <v>0</v>
      </c>
      <c r="Z248" s="264" t="s">
        <v>574</v>
      </c>
      <c r="AA248" s="264" t="s">
        <v>409</v>
      </c>
      <c r="AB248" s="208" t="s">
        <v>575</v>
      </c>
      <c r="AC248" s="216" t="s">
        <v>513</v>
      </c>
    </row>
    <row r="249" spans="1:29" ht="12.75" customHeight="1">
      <c r="A249" s="131">
        <v>3272231005</v>
      </c>
      <c r="B249" s="124">
        <v>60</v>
      </c>
      <c r="C249" s="125" t="s">
        <v>517</v>
      </c>
      <c r="D249" s="200" t="s">
        <v>6</v>
      </c>
      <c r="E249" s="126"/>
      <c r="F249" s="201" t="s">
        <v>8</v>
      </c>
      <c r="G249" s="201">
        <v>17</v>
      </c>
      <c r="H249" s="202" t="s">
        <v>101</v>
      </c>
      <c r="I249" s="203">
        <v>6989914</v>
      </c>
      <c r="J249" s="203">
        <v>4808359</v>
      </c>
      <c r="K249" s="204">
        <f>1162615+62516</f>
        <v>1225131</v>
      </c>
      <c r="L249" s="204">
        <v>0</v>
      </c>
      <c r="M249" s="204">
        <f>833778+60674</f>
        <v>894452</v>
      </c>
      <c r="N249" s="204">
        <v>0</v>
      </c>
      <c r="O249" s="204">
        <v>61972</v>
      </c>
      <c r="P249" s="205">
        <v>0</v>
      </c>
      <c r="Q249" s="205">
        <v>0</v>
      </c>
      <c r="R249" s="206">
        <v>0</v>
      </c>
      <c r="S249" s="206">
        <v>0</v>
      </c>
      <c r="T249" s="206">
        <v>0</v>
      </c>
      <c r="U249" s="204">
        <v>0</v>
      </c>
      <c r="V249" s="204">
        <v>0</v>
      </c>
      <c r="W249" s="204">
        <v>0</v>
      </c>
      <c r="X249" s="204">
        <v>0</v>
      </c>
      <c r="Y249" s="207">
        <v>0</v>
      </c>
      <c r="Z249" s="264" t="s">
        <v>576</v>
      </c>
      <c r="AA249" s="264" t="s">
        <v>522</v>
      </c>
      <c r="AB249" s="208" t="s">
        <v>538</v>
      </c>
      <c r="AC249" s="216" t="s">
        <v>513</v>
      </c>
    </row>
    <row r="250" spans="1:29" ht="12.75" customHeight="1">
      <c r="A250" s="131">
        <v>3272231006</v>
      </c>
      <c r="B250" s="124">
        <v>60</v>
      </c>
      <c r="C250" s="125" t="s">
        <v>517</v>
      </c>
      <c r="D250" s="200" t="s">
        <v>6</v>
      </c>
      <c r="E250" s="126"/>
      <c r="F250" s="201" t="s">
        <v>8</v>
      </c>
      <c r="G250" s="201">
        <v>17</v>
      </c>
      <c r="H250" s="202" t="s">
        <v>102</v>
      </c>
      <c r="I250" s="203">
        <v>736832</v>
      </c>
      <c r="J250" s="203">
        <v>629501</v>
      </c>
      <c r="K250" s="204">
        <v>2700</v>
      </c>
      <c r="L250" s="204">
        <v>0</v>
      </c>
      <c r="M250" s="204">
        <v>104631</v>
      </c>
      <c r="N250" s="204">
        <v>0</v>
      </c>
      <c r="O250" s="204">
        <v>0</v>
      </c>
      <c r="P250" s="205">
        <v>0</v>
      </c>
      <c r="Q250" s="205">
        <v>0</v>
      </c>
      <c r="R250" s="206">
        <v>0</v>
      </c>
      <c r="S250" s="206">
        <v>0</v>
      </c>
      <c r="T250" s="206">
        <v>0</v>
      </c>
      <c r="U250" s="204">
        <v>0</v>
      </c>
      <c r="V250" s="204">
        <v>0</v>
      </c>
      <c r="W250" s="204">
        <v>0</v>
      </c>
      <c r="X250" s="204">
        <v>0</v>
      </c>
      <c r="Y250" s="207">
        <v>0</v>
      </c>
      <c r="Z250" s="264" t="s">
        <v>548</v>
      </c>
      <c r="AA250" s="264" t="s">
        <v>522</v>
      </c>
      <c r="AB250" s="208" t="s">
        <v>538</v>
      </c>
      <c r="AC250" s="216" t="s">
        <v>513</v>
      </c>
    </row>
    <row r="251" spans="1:29" ht="12.75" customHeight="1">
      <c r="A251" s="131">
        <v>3272231007</v>
      </c>
      <c r="B251" s="124">
        <v>60</v>
      </c>
      <c r="C251" s="125" t="s">
        <v>517</v>
      </c>
      <c r="D251" s="200" t="s">
        <v>6</v>
      </c>
      <c r="E251" s="126"/>
      <c r="F251" s="201" t="s">
        <v>8</v>
      </c>
      <c r="G251" s="201">
        <v>17</v>
      </c>
      <c r="H251" s="202" t="s">
        <v>103</v>
      </c>
      <c r="I251" s="203">
        <v>656470</v>
      </c>
      <c r="J251" s="203">
        <v>486999</v>
      </c>
      <c r="K251" s="204">
        <v>11500</v>
      </c>
      <c r="L251" s="204">
        <v>0</v>
      </c>
      <c r="M251" s="204">
        <v>157971</v>
      </c>
      <c r="N251" s="204">
        <v>0</v>
      </c>
      <c r="O251" s="204">
        <v>0</v>
      </c>
      <c r="P251" s="205">
        <v>0</v>
      </c>
      <c r="Q251" s="205">
        <v>0</v>
      </c>
      <c r="R251" s="206">
        <v>0</v>
      </c>
      <c r="S251" s="206">
        <v>0</v>
      </c>
      <c r="T251" s="206">
        <v>0</v>
      </c>
      <c r="U251" s="204">
        <v>0</v>
      </c>
      <c r="V251" s="204">
        <v>0</v>
      </c>
      <c r="W251" s="204">
        <v>0</v>
      </c>
      <c r="X251" s="204">
        <v>0</v>
      </c>
      <c r="Y251" s="207">
        <v>0</v>
      </c>
      <c r="Z251" s="264" t="s">
        <v>577</v>
      </c>
      <c r="AA251" s="264" t="s">
        <v>522</v>
      </c>
      <c r="AB251" s="208" t="s">
        <v>538</v>
      </c>
      <c r="AC251" s="216" t="s">
        <v>513</v>
      </c>
    </row>
    <row r="252" spans="1:29" ht="12.75" customHeight="1">
      <c r="A252" s="131">
        <v>3272231008</v>
      </c>
      <c r="B252" s="124">
        <v>60</v>
      </c>
      <c r="C252" s="125" t="s">
        <v>517</v>
      </c>
      <c r="D252" s="200" t="s">
        <v>6</v>
      </c>
      <c r="E252" s="126"/>
      <c r="F252" s="201" t="s">
        <v>8</v>
      </c>
      <c r="G252" s="201">
        <v>17</v>
      </c>
      <c r="H252" s="202" t="s">
        <v>104</v>
      </c>
      <c r="I252" s="203">
        <v>1020321</v>
      </c>
      <c r="J252" s="203">
        <v>727574</v>
      </c>
      <c r="K252" s="204">
        <v>61500</v>
      </c>
      <c r="L252" s="204">
        <v>0</v>
      </c>
      <c r="M252" s="204">
        <v>231247</v>
      </c>
      <c r="N252" s="204">
        <v>0</v>
      </c>
      <c r="O252" s="204">
        <v>0</v>
      </c>
      <c r="P252" s="205">
        <v>0</v>
      </c>
      <c r="Q252" s="205">
        <v>0</v>
      </c>
      <c r="R252" s="206">
        <v>0</v>
      </c>
      <c r="S252" s="206">
        <v>0</v>
      </c>
      <c r="T252" s="206">
        <v>0</v>
      </c>
      <c r="U252" s="204">
        <v>0</v>
      </c>
      <c r="V252" s="204">
        <v>0</v>
      </c>
      <c r="W252" s="204">
        <v>0</v>
      </c>
      <c r="X252" s="204">
        <v>0</v>
      </c>
      <c r="Y252" s="207">
        <v>0</v>
      </c>
      <c r="Z252" s="264" t="s">
        <v>577</v>
      </c>
      <c r="AA252" s="264" t="s">
        <v>522</v>
      </c>
      <c r="AB252" s="208" t="s">
        <v>538</v>
      </c>
      <c r="AC252" s="216" t="s">
        <v>513</v>
      </c>
    </row>
    <row r="253" spans="1:29" ht="12.75" customHeight="1">
      <c r="A253" s="131">
        <v>3272231009</v>
      </c>
      <c r="B253" s="124">
        <v>60</v>
      </c>
      <c r="C253" s="125" t="s">
        <v>517</v>
      </c>
      <c r="D253" s="200" t="s">
        <v>6</v>
      </c>
      <c r="E253" s="126"/>
      <c r="F253" s="201" t="s">
        <v>8</v>
      </c>
      <c r="G253" s="201">
        <v>17</v>
      </c>
      <c r="H253" s="202" t="s">
        <v>105</v>
      </c>
      <c r="I253" s="203">
        <v>1553309</v>
      </c>
      <c r="J253" s="203">
        <v>1038486</v>
      </c>
      <c r="K253" s="204">
        <v>213980</v>
      </c>
      <c r="L253" s="204">
        <v>0</v>
      </c>
      <c r="M253" s="204">
        <v>300843</v>
      </c>
      <c r="N253" s="204">
        <v>0</v>
      </c>
      <c r="O253" s="204">
        <v>0</v>
      </c>
      <c r="P253" s="205">
        <v>0</v>
      </c>
      <c r="Q253" s="205">
        <v>0</v>
      </c>
      <c r="R253" s="206">
        <v>0</v>
      </c>
      <c r="S253" s="206">
        <v>0</v>
      </c>
      <c r="T253" s="206">
        <v>0</v>
      </c>
      <c r="U253" s="204">
        <v>0</v>
      </c>
      <c r="V253" s="204">
        <v>0</v>
      </c>
      <c r="W253" s="204">
        <v>0</v>
      </c>
      <c r="X253" s="204">
        <v>0</v>
      </c>
      <c r="Y253" s="207">
        <v>0</v>
      </c>
      <c r="Z253" s="264" t="s">
        <v>577</v>
      </c>
      <c r="AA253" s="264" t="s">
        <v>522</v>
      </c>
      <c r="AB253" s="208" t="s">
        <v>538</v>
      </c>
      <c r="AC253" s="216" t="s">
        <v>513</v>
      </c>
    </row>
    <row r="254" spans="1:29" ht="12.75" customHeight="1">
      <c r="A254" s="131">
        <v>3272231010</v>
      </c>
      <c r="B254" s="124">
        <v>60</v>
      </c>
      <c r="C254" s="125" t="s">
        <v>517</v>
      </c>
      <c r="D254" s="200" t="s">
        <v>6</v>
      </c>
      <c r="E254" s="126"/>
      <c r="F254" s="201" t="s">
        <v>8</v>
      </c>
      <c r="G254" s="201">
        <v>17</v>
      </c>
      <c r="H254" s="202" t="s">
        <v>106</v>
      </c>
      <c r="I254" s="203">
        <v>3488107</v>
      </c>
      <c r="J254" s="203">
        <v>1866649</v>
      </c>
      <c r="K254" s="204">
        <v>733876</v>
      </c>
      <c r="L254" s="204">
        <v>0</v>
      </c>
      <c r="M254" s="204">
        <v>847082</v>
      </c>
      <c r="N254" s="204">
        <v>0</v>
      </c>
      <c r="O254" s="204">
        <v>40500</v>
      </c>
      <c r="P254" s="205">
        <v>0</v>
      </c>
      <c r="Q254" s="205">
        <v>0</v>
      </c>
      <c r="R254" s="206">
        <v>0</v>
      </c>
      <c r="S254" s="206">
        <v>0</v>
      </c>
      <c r="T254" s="206">
        <v>0</v>
      </c>
      <c r="U254" s="204">
        <v>0</v>
      </c>
      <c r="V254" s="204">
        <v>0</v>
      </c>
      <c r="W254" s="204">
        <v>0</v>
      </c>
      <c r="X254" s="204">
        <v>0</v>
      </c>
      <c r="Y254" s="207">
        <v>0</v>
      </c>
      <c r="Z254" s="264" t="s">
        <v>540</v>
      </c>
      <c r="AA254" s="264" t="s">
        <v>522</v>
      </c>
      <c r="AB254" s="208" t="s">
        <v>538</v>
      </c>
      <c r="AC254" s="216" t="s">
        <v>513</v>
      </c>
    </row>
    <row r="255" spans="1:29" ht="12.75" customHeight="1">
      <c r="A255" s="131">
        <v>3272421016</v>
      </c>
      <c r="B255" s="124">
        <v>60</v>
      </c>
      <c r="C255" s="125" t="s">
        <v>249</v>
      </c>
      <c r="D255" s="392" t="s">
        <v>358</v>
      </c>
      <c r="E255" s="126"/>
      <c r="F255" s="201" t="s">
        <v>8</v>
      </c>
      <c r="G255" s="201">
        <v>17</v>
      </c>
      <c r="H255" s="202" t="s">
        <v>578</v>
      </c>
      <c r="I255" s="203">
        <v>3649503</v>
      </c>
      <c r="J255" s="203">
        <v>972808</v>
      </c>
      <c r="K255" s="204">
        <v>25000</v>
      </c>
      <c r="L255" s="204">
        <v>0</v>
      </c>
      <c r="M255" s="204">
        <v>15000</v>
      </c>
      <c r="N255" s="204">
        <v>0</v>
      </c>
      <c r="O255" s="204">
        <v>6000</v>
      </c>
      <c r="P255" s="205">
        <v>0</v>
      </c>
      <c r="Q255" s="205">
        <v>0</v>
      </c>
      <c r="R255" s="206">
        <v>949884</v>
      </c>
      <c r="S255" s="206">
        <v>0</v>
      </c>
      <c r="T255" s="206">
        <v>0</v>
      </c>
      <c r="U255" s="204">
        <v>0</v>
      </c>
      <c r="V255" s="204">
        <v>407094</v>
      </c>
      <c r="W255" s="204">
        <v>0</v>
      </c>
      <c r="X255" s="204">
        <v>0</v>
      </c>
      <c r="Y255" s="207">
        <v>0</v>
      </c>
      <c r="Z255" s="264" t="s">
        <v>531</v>
      </c>
      <c r="AA255" s="264" t="s">
        <v>522</v>
      </c>
      <c r="AB255" s="208" t="s">
        <v>545</v>
      </c>
      <c r="AC255" s="216" t="s">
        <v>513</v>
      </c>
    </row>
    <row r="256" spans="1:29" ht="51" customHeight="1">
      <c r="A256" s="131">
        <v>3271117019</v>
      </c>
      <c r="B256" s="124">
        <v>60</v>
      </c>
      <c r="C256" s="125" t="s">
        <v>249</v>
      </c>
      <c r="D256" s="200" t="s">
        <v>6</v>
      </c>
      <c r="E256" s="126" t="s">
        <v>358</v>
      </c>
      <c r="F256" s="201" t="s">
        <v>8</v>
      </c>
      <c r="G256" s="201">
        <v>17</v>
      </c>
      <c r="H256" s="202" t="s">
        <v>579</v>
      </c>
      <c r="I256" s="203">
        <v>974358</v>
      </c>
      <c r="J256" s="203">
        <v>252394</v>
      </c>
      <c r="K256" s="204">
        <f>14601+277218+118807</f>
        <v>410626</v>
      </c>
      <c r="L256" s="204">
        <v>0</v>
      </c>
      <c r="M256" s="204">
        <v>16405</v>
      </c>
      <c r="N256" s="204">
        <v>0</v>
      </c>
      <c r="O256" s="204">
        <v>0</v>
      </c>
      <c r="P256" s="205">
        <v>0</v>
      </c>
      <c r="Q256" s="205">
        <v>0</v>
      </c>
      <c r="R256" s="206">
        <v>0</v>
      </c>
      <c r="S256" s="206">
        <v>0</v>
      </c>
      <c r="T256" s="206">
        <v>0</v>
      </c>
      <c r="U256" s="204">
        <v>0</v>
      </c>
      <c r="V256" s="204">
        <v>0</v>
      </c>
      <c r="W256" s="204">
        <v>0</v>
      </c>
      <c r="X256" s="204">
        <v>0</v>
      </c>
      <c r="Y256" s="207">
        <v>0</v>
      </c>
      <c r="Z256" s="264" t="s">
        <v>528</v>
      </c>
      <c r="AA256" s="264" t="s">
        <v>580</v>
      </c>
      <c r="AB256" s="208" t="s">
        <v>530</v>
      </c>
      <c r="AC256" s="216" t="s">
        <v>513</v>
      </c>
    </row>
    <row r="257" spans="1:29" ht="12.75" customHeight="1">
      <c r="A257" s="131">
        <v>3271115026</v>
      </c>
      <c r="B257" s="124">
        <v>60</v>
      </c>
      <c r="C257" s="125" t="s">
        <v>249</v>
      </c>
      <c r="D257" s="200" t="s">
        <v>6</v>
      </c>
      <c r="E257" s="126" t="s">
        <v>358</v>
      </c>
      <c r="F257" s="201" t="s">
        <v>8</v>
      </c>
      <c r="G257" s="201">
        <v>17</v>
      </c>
      <c r="H257" s="202" t="s">
        <v>581</v>
      </c>
      <c r="I257" s="203">
        <v>1692471</v>
      </c>
      <c r="J257" s="203">
        <v>261868</v>
      </c>
      <c r="K257" s="204">
        <f>7000+354900+152100</f>
        <v>514000</v>
      </c>
      <c r="L257" s="204">
        <v>0</v>
      </c>
      <c r="M257" s="204">
        <v>7000</v>
      </c>
      <c r="N257" s="204">
        <v>0</v>
      </c>
      <c r="O257" s="204">
        <v>8000</v>
      </c>
      <c r="P257" s="205">
        <v>0</v>
      </c>
      <c r="Q257" s="205">
        <v>0</v>
      </c>
      <c r="R257" s="206">
        <v>0</v>
      </c>
      <c r="S257" s="206">
        <v>0</v>
      </c>
      <c r="T257" s="206">
        <v>0</v>
      </c>
      <c r="U257" s="204">
        <v>0</v>
      </c>
      <c r="V257" s="204">
        <v>0</v>
      </c>
      <c r="W257" s="204">
        <v>0</v>
      </c>
      <c r="X257" s="204">
        <v>0</v>
      </c>
      <c r="Y257" s="207">
        <v>0</v>
      </c>
      <c r="Z257" s="264" t="s">
        <v>560</v>
      </c>
      <c r="AA257" s="264" t="s">
        <v>582</v>
      </c>
      <c r="AB257" s="208" t="s">
        <v>533</v>
      </c>
      <c r="AC257" s="216" t="s">
        <v>513</v>
      </c>
    </row>
    <row r="258" spans="1:29" ht="25.5" customHeight="1">
      <c r="A258" s="131">
        <v>3271211006</v>
      </c>
      <c r="B258" s="124">
        <v>60</v>
      </c>
      <c r="C258" s="125" t="s">
        <v>246</v>
      </c>
      <c r="D258" s="200" t="s">
        <v>89</v>
      </c>
      <c r="E258" s="126"/>
      <c r="F258" s="201" t="s">
        <v>8</v>
      </c>
      <c r="G258" s="201">
        <v>17</v>
      </c>
      <c r="H258" s="202" t="s">
        <v>583</v>
      </c>
      <c r="I258" s="203">
        <v>1203335</v>
      </c>
      <c r="J258" s="203">
        <v>94404</v>
      </c>
      <c r="K258" s="204">
        <v>20000</v>
      </c>
      <c r="L258" s="204">
        <v>106179</v>
      </c>
      <c r="M258" s="204">
        <v>20000</v>
      </c>
      <c r="N258" s="204">
        <f>154500-42167+60000</f>
        <v>172333</v>
      </c>
      <c r="O258" s="204">
        <v>0</v>
      </c>
      <c r="P258" s="205">
        <v>247752</v>
      </c>
      <c r="Q258" s="205">
        <f>360500-98390</f>
        <v>262110</v>
      </c>
      <c r="R258" s="206">
        <v>0</v>
      </c>
      <c r="S258" s="206">
        <v>0</v>
      </c>
      <c r="T258" s="206">
        <v>0</v>
      </c>
      <c r="U258" s="204">
        <v>0</v>
      </c>
      <c r="V258" s="204">
        <v>0</v>
      </c>
      <c r="W258" s="204">
        <v>0</v>
      </c>
      <c r="X258" s="204">
        <v>0</v>
      </c>
      <c r="Y258" s="207">
        <v>0</v>
      </c>
      <c r="Z258" s="264" t="s">
        <v>33</v>
      </c>
      <c r="AA258" s="264" t="s">
        <v>522</v>
      </c>
      <c r="AB258" s="208" t="s">
        <v>552</v>
      </c>
      <c r="AC258" s="216" t="s">
        <v>513</v>
      </c>
    </row>
    <row r="259" spans="1:29" ht="12.75" customHeight="1">
      <c r="A259" s="131">
        <v>3271117005</v>
      </c>
      <c r="B259" s="124">
        <v>60</v>
      </c>
      <c r="C259" s="125" t="s">
        <v>249</v>
      </c>
      <c r="D259" s="200" t="s">
        <v>89</v>
      </c>
      <c r="E259" s="126"/>
      <c r="F259" s="201" t="s">
        <v>8</v>
      </c>
      <c r="G259" s="201">
        <v>17</v>
      </c>
      <c r="H259" s="202" t="s">
        <v>95</v>
      </c>
      <c r="I259" s="203">
        <v>4748432</v>
      </c>
      <c r="J259" s="203">
        <v>2652274</v>
      </c>
      <c r="K259" s="204">
        <v>25725</v>
      </c>
      <c r="L259" s="204">
        <v>215093</v>
      </c>
      <c r="M259" s="204">
        <v>18513</v>
      </c>
      <c r="N259" s="204">
        <v>92695</v>
      </c>
      <c r="O259" s="204">
        <v>0</v>
      </c>
      <c r="P259" s="205">
        <v>1218858</v>
      </c>
      <c r="Q259" s="205">
        <v>525274</v>
      </c>
      <c r="R259" s="206">
        <v>0</v>
      </c>
      <c r="S259" s="206">
        <v>0</v>
      </c>
      <c r="T259" s="206">
        <v>0</v>
      </c>
      <c r="U259" s="204">
        <v>0</v>
      </c>
      <c r="V259" s="204">
        <v>0</v>
      </c>
      <c r="W259" s="204">
        <v>0</v>
      </c>
      <c r="X259" s="204">
        <v>0</v>
      </c>
      <c r="Y259" s="207">
        <v>0</v>
      </c>
      <c r="Z259" s="264" t="s">
        <v>576</v>
      </c>
      <c r="AA259" s="264" t="s">
        <v>580</v>
      </c>
      <c r="AB259" s="208" t="s">
        <v>545</v>
      </c>
      <c r="AC259" s="216" t="s">
        <v>513</v>
      </c>
    </row>
    <row r="260" spans="1:29" ht="12.75" customHeight="1">
      <c r="A260" s="131">
        <v>3271117013</v>
      </c>
      <c r="B260" s="124">
        <v>60</v>
      </c>
      <c r="C260" s="125" t="s">
        <v>77</v>
      </c>
      <c r="D260" s="200" t="s">
        <v>90</v>
      </c>
      <c r="E260" s="126" t="s">
        <v>357</v>
      </c>
      <c r="F260" s="201" t="s">
        <v>8</v>
      </c>
      <c r="G260" s="201">
        <v>17</v>
      </c>
      <c r="H260" s="202" t="s">
        <v>584</v>
      </c>
      <c r="I260" s="203">
        <v>1885762</v>
      </c>
      <c r="J260" s="203">
        <v>41272</v>
      </c>
      <c r="K260" s="204">
        <v>15700</v>
      </c>
      <c r="L260" s="204">
        <v>83440</v>
      </c>
      <c r="M260" s="204">
        <v>15100</v>
      </c>
      <c r="N260" s="204">
        <v>0</v>
      </c>
      <c r="O260" s="204">
        <v>15100</v>
      </c>
      <c r="P260" s="205">
        <v>194694</v>
      </c>
      <c r="Q260" s="205">
        <v>0</v>
      </c>
      <c r="R260" s="206">
        <v>0</v>
      </c>
      <c r="S260" s="206">
        <v>0</v>
      </c>
      <c r="T260" s="206">
        <v>0</v>
      </c>
      <c r="U260" s="204">
        <v>0</v>
      </c>
      <c r="V260" s="204">
        <v>0</v>
      </c>
      <c r="W260" s="204">
        <v>0</v>
      </c>
      <c r="X260" s="204">
        <v>0</v>
      </c>
      <c r="Y260" s="207">
        <v>0</v>
      </c>
      <c r="Z260" s="264" t="s">
        <v>33</v>
      </c>
      <c r="AA260" s="264" t="s">
        <v>471</v>
      </c>
      <c r="AB260" s="208" t="s">
        <v>23</v>
      </c>
      <c r="AC260" s="216" t="s">
        <v>513</v>
      </c>
    </row>
    <row r="261" spans="1:29" ht="12.75" customHeight="1">
      <c r="A261" s="131">
        <v>3271117014</v>
      </c>
      <c r="B261" s="124">
        <v>60</v>
      </c>
      <c r="C261" s="125" t="s">
        <v>77</v>
      </c>
      <c r="D261" s="200" t="s">
        <v>90</v>
      </c>
      <c r="E261" s="126" t="s">
        <v>357</v>
      </c>
      <c r="F261" s="201" t="s">
        <v>8</v>
      </c>
      <c r="G261" s="201">
        <v>17</v>
      </c>
      <c r="H261" s="202" t="s">
        <v>585</v>
      </c>
      <c r="I261" s="203">
        <v>2664558</v>
      </c>
      <c r="J261" s="203">
        <v>49436</v>
      </c>
      <c r="K261" s="204">
        <v>11700</v>
      </c>
      <c r="L261" s="204">
        <v>148278</v>
      </c>
      <c r="M261" s="204">
        <v>11735</v>
      </c>
      <c r="N261" s="204">
        <v>0</v>
      </c>
      <c r="O261" s="204">
        <v>11500</v>
      </c>
      <c r="P261" s="205">
        <v>345981</v>
      </c>
      <c r="Q261" s="205">
        <v>0</v>
      </c>
      <c r="R261" s="206">
        <v>0</v>
      </c>
      <c r="S261" s="206">
        <v>0</v>
      </c>
      <c r="T261" s="206">
        <v>0</v>
      </c>
      <c r="U261" s="204">
        <v>0</v>
      </c>
      <c r="V261" s="204">
        <v>0</v>
      </c>
      <c r="W261" s="204">
        <v>0</v>
      </c>
      <c r="X261" s="204">
        <v>0</v>
      </c>
      <c r="Y261" s="207">
        <v>0</v>
      </c>
      <c r="Z261" s="264" t="s">
        <v>33</v>
      </c>
      <c r="AA261" s="264" t="s">
        <v>471</v>
      </c>
      <c r="AB261" s="208" t="s">
        <v>23</v>
      </c>
      <c r="AC261" s="216" t="s">
        <v>513</v>
      </c>
    </row>
    <row r="262" spans="1:29" ht="38.25" customHeight="1">
      <c r="A262" s="131">
        <v>3271245005</v>
      </c>
      <c r="B262" s="124">
        <v>60</v>
      </c>
      <c r="C262" s="125" t="s">
        <v>246</v>
      </c>
      <c r="D262" s="200" t="s">
        <v>90</v>
      </c>
      <c r="E262" s="126"/>
      <c r="F262" s="201" t="s">
        <v>8</v>
      </c>
      <c r="G262" s="201">
        <v>17</v>
      </c>
      <c r="H262" s="202" t="s">
        <v>586</v>
      </c>
      <c r="I262" s="203">
        <v>1774085</v>
      </c>
      <c r="J262" s="203">
        <v>312642</v>
      </c>
      <c r="K262" s="204">
        <v>20000</v>
      </c>
      <c r="L262" s="204">
        <v>283820</v>
      </c>
      <c r="M262" s="204">
        <v>18000</v>
      </c>
      <c r="N262" s="204">
        <v>0</v>
      </c>
      <c r="O262" s="204">
        <v>0</v>
      </c>
      <c r="P262" s="205">
        <v>662248</v>
      </c>
      <c r="Q262" s="205">
        <v>0</v>
      </c>
      <c r="R262" s="206">
        <v>0</v>
      </c>
      <c r="S262" s="206">
        <v>0</v>
      </c>
      <c r="T262" s="206">
        <v>0</v>
      </c>
      <c r="U262" s="204">
        <v>0</v>
      </c>
      <c r="V262" s="204">
        <v>0</v>
      </c>
      <c r="W262" s="204">
        <v>0</v>
      </c>
      <c r="X262" s="204">
        <v>0</v>
      </c>
      <c r="Y262" s="207">
        <v>0</v>
      </c>
      <c r="Z262" s="264" t="s">
        <v>539</v>
      </c>
      <c r="AA262" s="264" t="s">
        <v>30</v>
      </c>
      <c r="AB262" s="208" t="s">
        <v>533</v>
      </c>
      <c r="AC262" s="216" t="s">
        <v>513</v>
      </c>
    </row>
    <row r="263" spans="1:29" ht="51" customHeight="1">
      <c r="A263" s="131">
        <v>3272621003</v>
      </c>
      <c r="B263" s="124">
        <v>60</v>
      </c>
      <c r="C263" s="125" t="s">
        <v>517</v>
      </c>
      <c r="D263" s="200" t="s">
        <v>90</v>
      </c>
      <c r="E263" s="126"/>
      <c r="F263" s="201" t="s">
        <v>8</v>
      </c>
      <c r="G263" s="201">
        <v>17</v>
      </c>
      <c r="H263" s="202" t="s">
        <v>587</v>
      </c>
      <c r="I263" s="203">
        <v>1057634</v>
      </c>
      <c r="J263" s="203">
        <v>145814</v>
      </c>
      <c r="K263" s="204">
        <v>15000</v>
      </c>
      <c r="L263" s="204">
        <v>130524</v>
      </c>
      <c r="M263" s="204">
        <v>15000</v>
      </c>
      <c r="N263" s="204">
        <v>0</v>
      </c>
      <c r="O263" s="204">
        <v>0</v>
      </c>
      <c r="P263" s="205">
        <v>304556</v>
      </c>
      <c r="Q263" s="205">
        <v>0</v>
      </c>
      <c r="R263" s="206">
        <v>0</v>
      </c>
      <c r="S263" s="206">
        <v>0</v>
      </c>
      <c r="T263" s="206">
        <v>0</v>
      </c>
      <c r="U263" s="204">
        <v>0</v>
      </c>
      <c r="V263" s="204">
        <v>0</v>
      </c>
      <c r="W263" s="204">
        <v>0</v>
      </c>
      <c r="X263" s="204">
        <v>0</v>
      </c>
      <c r="Y263" s="207">
        <v>0</v>
      </c>
      <c r="Z263" s="264" t="s">
        <v>55</v>
      </c>
      <c r="AA263" s="264" t="s">
        <v>522</v>
      </c>
      <c r="AB263" s="208" t="s">
        <v>552</v>
      </c>
      <c r="AC263" s="216" t="s">
        <v>513</v>
      </c>
    </row>
    <row r="264" spans="1:29" ht="51" customHeight="1">
      <c r="A264" s="131">
        <v>3272621011</v>
      </c>
      <c r="B264" s="124">
        <v>60</v>
      </c>
      <c r="C264" s="125" t="s">
        <v>517</v>
      </c>
      <c r="D264" s="200" t="s">
        <v>90</v>
      </c>
      <c r="E264" s="126"/>
      <c r="F264" s="201" t="s">
        <v>8</v>
      </c>
      <c r="G264" s="201">
        <v>17</v>
      </c>
      <c r="H264" s="202" t="s">
        <v>224</v>
      </c>
      <c r="I264" s="203">
        <v>1152343</v>
      </c>
      <c r="J264" s="203">
        <v>185203</v>
      </c>
      <c r="K264" s="204">
        <v>3000</v>
      </c>
      <c r="L264" s="204">
        <v>149340</v>
      </c>
      <c r="M264" s="204">
        <v>2200</v>
      </c>
      <c r="N264" s="204">
        <v>0</v>
      </c>
      <c r="O264" s="204">
        <v>0</v>
      </c>
      <c r="P264" s="205">
        <v>348460</v>
      </c>
      <c r="Q264" s="205">
        <v>0</v>
      </c>
      <c r="R264" s="206">
        <v>0</v>
      </c>
      <c r="S264" s="206">
        <v>0</v>
      </c>
      <c r="T264" s="206">
        <v>0</v>
      </c>
      <c r="U264" s="204">
        <v>0</v>
      </c>
      <c r="V264" s="204">
        <v>0</v>
      </c>
      <c r="W264" s="204">
        <v>0</v>
      </c>
      <c r="X264" s="204">
        <v>0</v>
      </c>
      <c r="Y264" s="207">
        <v>0</v>
      </c>
      <c r="Z264" s="264" t="s">
        <v>291</v>
      </c>
      <c r="AA264" s="264" t="s">
        <v>522</v>
      </c>
      <c r="AB264" s="208" t="s">
        <v>552</v>
      </c>
      <c r="AC264" s="216" t="s">
        <v>513</v>
      </c>
    </row>
    <row r="265" spans="1:29" ht="12.75" customHeight="1">
      <c r="A265" s="131">
        <v>3272831066</v>
      </c>
      <c r="B265" s="124">
        <v>60</v>
      </c>
      <c r="C265" s="125" t="s">
        <v>517</v>
      </c>
      <c r="D265" s="200" t="s">
        <v>90</v>
      </c>
      <c r="E265" s="126" t="s">
        <v>357</v>
      </c>
      <c r="F265" s="201" t="s">
        <v>8</v>
      </c>
      <c r="G265" s="201">
        <v>17</v>
      </c>
      <c r="H265" s="202" t="s">
        <v>323</v>
      </c>
      <c r="I265" s="203">
        <v>5856954</v>
      </c>
      <c r="J265" s="203">
        <v>570869</v>
      </c>
      <c r="K265" s="204">
        <v>120000</v>
      </c>
      <c r="L265" s="204">
        <v>205768</v>
      </c>
      <c r="M265" s="204">
        <v>68885</v>
      </c>
      <c r="N265" s="204">
        <v>0</v>
      </c>
      <c r="O265" s="204">
        <v>46100</v>
      </c>
      <c r="P265" s="205">
        <v>482492</v>
      </c>
      <c r="Q265" s="205">
        <v>0</v>
      </c>
      <c r="R265" s="206">
        <v>0</v>
      </c>
      <c r="S265" s="206">
        <v>0</v>
      </c>
      <c r="T265" s="206">
        <v>0</v>
      </c>
      <c r="U265" s="204">
        <v>0</v>
      </c>
      <c r="V265" s="204">
        <v>0</v>
      </c>
      <c r="W265" s="204">
        <v>0</v>
      </c>
      <c r="X265" s="204">
        <v>0</v>
      </c>
      <c r="Y265" s="207">
        <v>0</v>
      </c>
      <c r="Z265" s="264" t="s">
        <v>532</v>
      </c>
      <c r="AA265" s="264" t="s">
        <v>588</v>
      </c>
      <c r="AB265" s="208" t="s">
        <v>526</v>
      </c>
      <c r="AC265" s="216" t="s">
        <v>513</v>
      </c>
    </row>
    <row r="266" spans="1:29" ht="25.5" customHeight="1">
      <c r="A266" s="131">
        <v>5211550010</v>
      </c>
      <c r="B266" s="124">
        <v>60</v>
      </c>
      <c r="C266" s="125" t="s">
        <v>91</v>
      </c>
      <c r="D266" s="200" t="s">
        <v>90</v>
      </c>
      <c r="E266" s="126"/>
      <c r="F266" s="201" t="s">
        <v>8</v>
      </c>
      <c r="G266" s="201">
        <v>17</v>
      </c>
      <c r="H266" s="202" t="s">
        <v>589</v>
      </c>
      <c r="I266" s="203">
        <v>96238</v>
      </c>
      <c r="J266" s="203">
        <v>2100</v>
      </c>
      <c r="K266" s="204">
        <v>3000</v>
      </c>
      <c r="L266" s="204">
        <v>16650</v>
      </c>
      <c r="M266" s="204">
        <v>1472</v>
      </c>
      <c r="N266" s="204">
        <v>0</v>
      </c>
      <c r="O266" s="204">
        <v>0</v>
      </c>
      <c r="P266" s="205">
        <v>38850</v>
      </c>
      <c r="Q266" s="205">
        <v>0</v>
      </c>
      <c r="R266" s="206">
        <v>0</v>
      </c>
      <c r="S266" s="206">
        <v>0</v>
      </c>
      <c r="T266" s="206">
        <v>0</v>
      </c>
      <c r="U266" s="204">
        <v>0</v>
      </c>
      <c r="V266" s="204">
        <v>0</v>
      </c>
      <c r="W266" s="204">
        <v>0</v>
      </c>
      <c r="X266" s="204">
        <v>0</v>
      </c>
      <c r="Y266" s="207">
        <v>0</v>
      </c>
      <c r="Z266" s="264" t="s">
        <v>251</v>
      </c>
      <c r="AA266" s="264" t="s">
        <v>275</v>
      </c>
      <c r="AB266" s="208" t="s">
        <v>19</v>
      </c>
      <c r="AC266" s="216" t="s">
        <v>513</v>
      </c>
    </row>
    <row r="267" spans="1:29" ht="12.75" customHeight="1">
      <c r="A267" s="225"/>
      <c r="B267" s="195"/>
      <c r="C267" s="195"/>
      <c r="D267" s="195"/>
      <c r="E267" s="199"/>
      <c r="F267" s="195"/>
      <c r="G267" s="195">
        <v>18</v>
      </c>
      <c r="H267" s="196" t="s">
        <v>318</v>
      </c>
      <c r="I267" s="198">
        <f t="shared" ref="I267:Y267" si="21">SUM(I268:I290)</f>
        <v>31370424</v>
      </c>
      <c r="J267" s="198">
        <f t="shared" si="21"/>
        <v>1422338</v>
      </c>
      <c r="K267" s="198">
        <f t="shared" si="21"/>
        <v>876652</v>
      </c>
      <c r="L267" s="198">
        <f t="shared" si="21"/>
        <v>361867</v>
      </c>
      <c r="M267" s="198">
        <f t="shared" si="21"/>
        <v>143963</v>
      </c>
      <c r="N267" s="198">
        <f t="shared" si="21"/>
        <v>0</v>
      </c>
      <c r="O267" s="198">
        <f t="shared" si="21"/>
        <v>79600</v>
      </c>
      <c r="P267" s="198">
        <f t="shared" si="21"/>
        <v>838707</v>
      </c>
      <c r="Q267" s="198">
        <f t="shared" si="21"/>
        <v>0</v>
      </c>
      <c r="R267" s="198">
        <f t="shared" si="21"/>
        <v>2050116</v>
      </c>
      <c r="S267" s="198">
        <f t="shared" si="21"/>
        <v>0</v>
      </c>
      <c r="T267" s="198">
        <f t="shared" si="21"/>
        <v>0</v>
      </c>
      <c r="U267" s="198">
        <f t="shared" si="21"/>
        <v>291701</v>
      </c>
      <c r="V267" s="198">
        <f t="shared" si="21"/>
        <v>592458</v>
      </c>
      <c r="W267" s="198">
        <f t="shared" si="21"/>
        <v>0</v>
      </c>
      <c r="X267" s="198">
        <f t="shared" si="21"/>
        <v>0</v>
      </c>
      <c r="Y267" s="198">
        <f t="shared" si="21"/>
        <v>0</v>
      </c>
      <c r="Z267" s="265"/>
      <c r="AA267" s="265"/>
      <c r="AB267" s="195"/>
      <c r="AC267" s="226" t="s">
        <v>513</v>
      </c>
    </row>
    <row r="268" spans="1:29" ht="12.75" customHeight="1">
      <c r="A268" s="131">
        <v>3271116022</v>
      </c>
      <c r="B268" s="124">
        <v>60</v>
      </c>
      <c r="C268" s="125" t="s">
        <v>78</v>
      </c>
      <c r="D268" s="200" t="s">
        <v>90</v>
      </c>
      <c r="E268" s="126" t="s">
        <v>357</v>
      </c>
      <c r="F268" s="201" t="s">
        <v>9</v>
      </c>
      <c r="G268" s="201">
        <v>18</v>
      </c>
      <c r="H268" s="202" t="s">
        <v>590</v>
      </c>
      <c r="I268" s="203">
        <v>1307128</v>
      </c>
      <c r="J268" s="203">
        <v>30883</v>
      </c>
      <c r="K268" s="204">
        <v>6000</v>
      </c>
      <c r="L268" s="204">
        <v>49500</v>
      </c>
      <c r="M268" s="204">
        <v>4248</v>
      </c>
      <c r="N268" s="204">
        <v>0</v>
      </c>
      <c r="O268" s="204">
        <v>10000</v>
      </c>
      <c r="P268" s="205">
        <v>115500</v>
      </c>
      <c r="Q268" s="205">
        <v>0</v>
      </c>
      <c r="R268" s="206">
        <v>0</v>
      </c>
      <c r="S268" s="206">
        <v>0</v>
      </c>
      <c r="T268" s="206">
        <v>0</v>
      </c>
      <c r="U268" s="204">
        <v>0</v>
      </c>
      <c r="V268" s="204">
        <v>0</v>
      </c>
      <c r="W268" s="204">
        <v>0</v>
      </c>
      <c r="X268" s="204">
        <v>0</v>
      </c>
      <c r="Y268" s="207">
        <v>0</v>
      </c>
      <c r="Z268" s="264" t="s">
        <v>54</v>
      </c>
      <c r="AA268" s="264" t="s">
        <v>493</v>
      </c>
      <c r="AB268" s="208" t="s">
        <v>49</v>
      </c>
      <c r="AC268" s="216" t="s">
        <v>513</v>
      </c>
    </row>
    <row r="269" spans="1:29" ht="51" customHeight="1">
      <c r="A269" s="131">
        <v>3271224003</v>
      </c>
      <c r="B269" s="124">
        <v>60</v>
      </c>
      <c r="C269" s="125" t="s">
        <v>78</v>
      </c>
      <c r="D269" s="200" t="s">
        <v>90</v>
      </c>
      <c r="E269" s="126"/>
      <c r="F269" s="201" t="s">
        <v>9</v>
      </c>
      <c r="G269" s="201">
        <v>18</v>
      </c>
      <c r="H269" s="202" t="s">
        <v>591</v>
      </c>
      <c r="I269" s="203">
        <v>2048436</v>
      </c>
      <c r="J269" s="203">
        <v>230503</v>
      </c>
      <c r="K269" s="204">
        <v>8000</v>
      </c>
      <c r="L269" s="204">
        <v>215767</v>
      </c>
      <c r="M269" s="204">
        <v>11115</v>
      </c>
      <c r="N269" s="204">
        <v>0</v>
      </c>
      <c r="O269" s="204">
        <v>0</v>
      </c>
      <c r="P269" s="205">
        <f>503457-5650</f>
        <v>497807</v>
      </c>
      <c r="Q269" s="205">
        <v>0</v>
      </c>
      <c r="R269" s="206">
        <v>0</v>
      </c>
      <c r="S269" s="206">
        <v>0</v>
      </c>
      <c r="T269" s="206">
        <v>0</v>
      </c>
      <c r="U269" s="204">
        <v>0</v>
      </c>
      <c r="V269" s="204">
        <v>0</v>
      </c>
      <c r="W269" s="204">
        <v>0</v>
      </c>
      <c r="X269" s="204">
        <v>0</v>
      </c>
      <c r="Y269" s="207">
        <v>0</v>
      </c>
      <c r="Z269" s="264" t="s">
        <v>592</v>
      </c>
      <c r="AA269" s="264" t="s">
        <v>275</v>
      </c>
      <c r="AB269" s="208" t="s">
        <v>50</v>
      </c>
      <c r="AC269" s="216" t="s">
        <v>513</v>
      </c>
    </row>
    <row r="270" spans="1:29" ht="12.75" customHeight="1">
      <c r="A270" s="131">
        <v>3271117012</v>
      </c>
      <c r="B270" s="124">
        <v>60</v>
      </c>
      <c r="C270" s="125" t="s">
        <v>77</v>
      </c>
      <c r="D270" s="200" t="s">
        <v>90</v>
      </c>
      <c r="E270" s="126" t="s">
        <v>357</v>
      </c>
      <c r="F270" s="201" t="s">
        <v>9</v>
      </c>
      <c r="G270" s="201">
        <v>18</v>
      </c>
      <c r="H270" s="202" t="s">
        <v>593</v>
      </c>
      <c r="I270" s="203">
        <v>3082337</v>
      </c>
      <c r="J270" s="203">
        <v>27115</v>
      </c>
      <c r="K270" s="204">
        <v>9075</v>
      </c>
      <c r="L270" s="204">
        <v>0</v>
      </c>
      <c r="M270" s="204">
        <v>15100</v>
      </c>
      <c r="N270" s="204">
        <v>0</v>
      </c>
      <c r="O270" s="204">
        <v>15600</v>
      </c>
      <c r="P270" s="205">
        <v>0</v>
      </c>
      <c r="Q270" s="205">
        <v>0</v>
      </c>
      <c r="R270" s="206">
        <v>0</v>
      </c>
      <c r="S270" s="206">
        <v>0</v>
      </c>
      <c r="T270" s="206">
        <v>0</v>
      </c>
      <c r="U270" s="204">
        <v>0</v>
      </c>
      <c r="V270" s="204">
        <v>0</v>
      </c>
      <c r="W270" s="204">
        <v>0</v>
      </c>
      <c r="X270" s="204">
        <v>0</v>
      </c>
      <c r="Y270" s="207">
        <v>0</v>
      </c>
      <c r="Z270" s="264" t="s">
        <v>427</v>
      </c>
      <c r="AA270" s="264" t="s">
        <v>430</v>
      </c>
      <c r="AB270" s="208" t="s">
        <v>23</v>
      </c>
      <c r="AC270" s="216" t="s">
        <v>513</v>
      </c>
    </row>
    <row r="271" spans="1:29" ht="12.75" customHeight="1">
      <c r="A271" s="131">
        <v>3272621009</v>
      </c>
      <c r="B271" s="124">
        <v>60</v>
      </c>
      <c r="C271" s="125" t="s">
        <v>91</v>
      </c>
      <c r="D271" s="200" t="s">
        <v>90</v>
      </c>
      <c r="E271" s="126" t="s">
        <v>357</v>
      </c>
      <c r="F271" s="201" t="s">
        <v>9</v>
      </c>
      <c r="G271" s="201">
        <v>18</v>
      </c>
      <c r="H271" s="202" t="s">
        <v>594</v>
      </c>
      <c r="I271" s="203">
        <v>2870127</v>
      </c>
      <c r="J271" s="203">
        <v>136075</v>
      </c>
      <c r="K271" s="204">
        <v>0</v>
      </c>
      <c r="L271" s="204">
        <v>9000</v>
      </c>
      <c r="M271" s="204">
        <v>34000</v>
      </c>
      <c r="N271" s="204">
        <v>0</v>
      </c>
      <c r="O271" s="204">
        <v>25000</v>
      </c>
      <c r="P271" s="205">
        <v>21000</v>
      </c>
      <c r="Q271" s="205">
        <v>0</v>
      </c>
      <c r="R271" s="206">
        <v>0</v>
      </c>
      <c r="S271" s="206">
        <v>0</v>
      </c>
      <c r="T271" s="206">
        <v>0</v>
      </c>
      <c r="U271" s="204">
        <v>0</v>
      </c>
      <c r="V271" s="204">
        <v>0</v>
      </c>
      <c r="W271" s="204">
        <v>0</v>
      </c>
      <c r="X271" s="204">
        <v>0</v>
      </c>
      <c r="Y271" s="207">
        <v>0</v>
      </c>
      <c r="Z271" s="264" t="s">
        <v>46</v>
      </c>
      <c r="AA271" s="264" t="s">
        <v>595</v>
      </c>
      <c r="AB271" s="208" t="s">
        <v>26</v>
      </c>
      <c r="AC271" s="216" t="s">
        <v>513</v>
      </c>
    </row>
    <row r="272" spans="1:29" ht="12.75" customHeight="1">
      <c r="A272" s="131">
        <v>3272621010</v>
      </c>
      <c r="B272" s="124">
        <v>60</v>
      </c>
      <c r="C272" s="125" t="s">
        <v>91</v>
      </c>
      <c r="D272" s="200" t="s">
        <v>90</v>
      </c>
      <c r="E272" s="126" t="s">
        <v>357</v>
      </c>
      <c r="F272" s="201" t="s">
        <v>9</v>
      </c>
      <c r="G272" s="201">
        <v>18</v>
      </c>
      <c r="H272" s="202" t="s">
        <v>596</v>
      </c>
      <c r="I272" s="203">
        <v>2799500</v>
      </c>
      <c r="J272" s="203">
        <v>140273</v>
      </c>
      <c r="K272" s="204">
        <v>0</v>
      </c>
      <c r="L272" s="204">
        <v>9000</v>
      </c>
      <c r="M272" s="204">
        <v>40000</v>
      </c>
      <c r="N272" s="204">
        <v>0</v>
      </c>
      <c r="O272" s="204">
        <v>29000</v>
      </c>
      <c r="P272" s="205">
        <v>21000</v>
      </c>
      <c r="Q272" s="205">
        <v>0</v>
      </c>
      <c r="R272" s="206">
        <v>0</v>
      </c>
      <c r="S272" s="206">
        <v>0</v>
      </c>
      <c r="T272" s="206">
        <v>0</v>
      </c>
      <c r="U272" s="204">
        <v>0</v>
      </c>
      <c r="V272" s="204">
        <v>0</v>
      </c>
      <c r="W272" s="204">
        <v>0</v>
      </c>
      <c r="X272" s="204">
        <v>0</v>
      </c>
      <c r="Y272" s="207">
        <v>0</v>
      </c>
      <c r="Z272" s="264" t="s">
        <v>46</v>
      </c>
      <c r="AA272" s="264" t="s">
        <v>595</v>
      </c>
      <c r="AB272" s="208" t="s">
        <v>26</v>
      </c>
      <c r="AC272" s="216" t="s">
        <v>513</v>
      </c>
    </row>
    <row r="273" spans="1:29" ht="25.5" customHeight="1">
      <c r="A273" s="131">
        <v>5211510016</v>
      </c>
      <c r="B273" s="124">
        <v>60</v>
      </c>
      <c r="C273" s="125" t="s">
        <v>77</v>
      </c>
      <c r="D273" s="200" t="s">
        <v>90</v>
      </c>
      <c r="E273" s="126"/>
      <c r="F273" s="201" t="s">
        <v>9</v>
      </c>
      <c r="G273" s="201">
        <v>18</v>
      </c>
      <c r="H273" s="202" t="s">
        <v>597</v>
      </c>
      <c r="I273" s="203">
        <v>109276</v>
      </c>
      <c r="J273" s="203">
        <v>0</v>
      </c>
      <c r="K273" s="204">
        <v>3300</v>
      </c>
      <c r="L273" s="204">
        <v>3600</v>
      </c>
      <c r="M273" s="204">
        <v>3000</v>
      </c>
      <c r="N273" s="204">
        <v>0</v>
      </c>
      <c r="O273" s="204">
        <v>0</v>
      </c>
      <c r="P273" s="205">
        <v>8400</v>
      </c>
      <c r="Q273" s="205">
        <v>0</v>
      </c>
      <c r="R273" s="206">
        <v>0</v>
      </c>
      <c r="S273" s="206">
        <v>0</v>
      </c>
      <c r="T273" s="206">
        <v>0</v>
      </c>
      <c r="U273" s="204">
        <v>0</v>
      </c>
      <c r="V273" s="204">
        <v>0</v>
      </c>
      <c r="W273" s="204">
        <v>0</v>
      </c>
      <c r="X273" s="204">
        <v>0</v>
      </c>
      <c r="Y273" s="207">
        <v>0</v>
      </c>
      <c r="Z273" s="264" t="s">
        <v>36</v>
      </c>
      <c r="AA273" s="264" t="s">
        <v>30</v>
      </c>
      <c r="AB273" s="208" t="s">
        <v>19</v>
      </c>
      <c r="AC273" s="216" t="s">
        <v>513</v>
      </c>
    </row>
    <row r="274" spans="1:29" ht="25.5" customHeight="1">
      <c r="A274" s="131">
        <v>5211550004</v>
      </c>
      <c r="B274" s="124">
        <v>60</v>
      </c>
      <c r="C274" s="125" t="s">
        <v>91</v>
      </c>
      <c r="D274" s="200" t="s">
        <v>90</v>
      </c>
      <c r="E274" s="126"/>
      <c r="F274" s="201" t="s">
        <v>9</v>
      </c>
      <c r="G274" s="201">
        <v>18</v>
      </c>
      <c r="H274" s="202" t="s">
        <v>598</v>
      </c>
      <c r="I274" s="203">
        <v>328795</v>
      </c>
      <c r="J274" s="203">
        <v>11019</v>
      </c>
      <c r="K274" s="204">
        <v>0</v>
      </c>
      <c r="L274" s="204">
        <v>0</v>
      </c>
      <c r="M274" s="204">
        <v>6500</v>
      </c>
      <c r="N274" s="204">
        <v>0</v>
      </c>
      <c r="O274" s="204">
        <v>0</v>
      </c>
      <c r="P274" s="205">
        <v>0</v>
      </c>
      <c r="Q274" s="205">
        <v>0</v>
      </c>
      <c r="R274" s="206">
        <v>0</v>
      </c>
      <c r="S274" s="206">
        <v>0</v>
      </c>
      <c r="T274" s="206">
        <v>0</v>
      </c>
      <c r="U274" s="204">
        <v>0</v>
      </c>
      <c r="V274" s="204">
        <v>0</v>
      </c>
      <c r="W274" s="204">
        <v>0</v>
      </c>
      <c r="X274" s="204">
        <v>0</v>
      </c>
      <c r="Y274" s="207">
        <v>0</v>
      </c>
      <c r="Z274" s="264" t="s">
        <v>36</v>
      </c>
      <c r="AA274" s="264" t="s">
        <v>30</v>
      </c>
      <c r="AB274" s="208" t="s">
        <v>19</v>
      </c>
      <c r="AC274" s="216" t="s">
        <v>513</v>
      </c>
    </row>
    <row r="275" spans="1:29" ht="25.5" customHeight="1">
      <c r="A275" s="246">
        <v>5211550018</v>
      </c>
      <c r="B275" s="127">
        <v>60</v>
      </c>
      <c r="C275" s="128" t="s">
        <v>517</v>
      </c>
      <c r="D275" s="247" t="s">
        <v>90</v>
      </c>
      <c r="E275" s="248"/>
      <c r="F275" s="209" t="s">
        <v>9</v>
      </c>
      <c r="G275" s="209">
        <v>18</v>
      </c>
      <c r="H275" s="249" t="s">
        <v>638</v>
      </c>
      <c r="I275" s="250">
        <v>695500</v>
      </c>
      <c r="J275" s="250">
        <v>0</v>
      </c>
      <c r="K275" s="204">
        <v>15000</v>
      </c>
      <c r="L275" s="204">
        <v>45000</v>
      </c>
      <c r="M275" s="204">
        <v>15000</v>
      </c>
      <c r="N275" s="204">
        <v>0</v>
      </c>
      <c r="O275" s="204">
        <v>0</v>
      </c>
      <c r="P275" s="205">
        <v>105000</v>
      </c>
      <c r="Q275" s="205">
        <v>0</v>
      </c>
      <c r="R275" s="212">
        <v>0</v>
      </c>
      <c r="S275" s="212">
        <v>0</v>
      </c>
      <c r="T275" s="212">
        <v>0</v>
      </c>
      <c r="U275" s="213">
        <v>0</v>
      </c>
      <c r="V275" s="213">
        <v>0</v>
      </c>
      <c r="W275" s="213">
        <v>0</v>
      </c>
      <c r="X275" s="213">
        <v>0</v>
      </c>
      <c r="Y275" s="214">
        <v>0</v>
      </c>
      <c r="Z275" s="262" t="s">
        <v>52</v>
      </c>
      <c r="AA275" s="262" t="s">
        <v>297</v>
      </c>
      <c r="AB275" s="251" t="s">
        <v>561</v>
      </c>
      <c r="AC275" s="252" t="s">
        <v>513</v>
      </c>
    </row>
    <row r="276" spans="1:29" ht="25.5" customHeight="1">
      <c r="A276" s="246">
        <v>5621550006</v>
      </c>
      <c r="B276" s="127">
        <v>60</v>
      </c>
      <c r="C276" s="128" t="s">
        <v>517</v>
      </c>
      <c r="D276" s="247" t="s">
        <v>90</v>
      </c>
      <c r="E276" s="248"/>
      <c r="F276" s="209" t="s">
        <v>9</v>
      </c>
      <c r="G276" s="209">
        <v>18</v>
      </c>
      <c r="H276" s="249" t="s">
        <v>599</v>
      </c>
      <c r="I276" s="250">
        <v>470000</v>
      </c>
      <c r="J276" s="250">
        <v>0</v>
      </c>
      <c r="K276" s="204">
        <v>15000</v>
      </c>
      <c r="L276" s="204">
        <v>30000</v>
      </c>
      <c r="M276" s="204">
        <v>15000</v>
      </c>
      <c r="N276" s="204">
        <v>0</v>
      </c>
      <c r="O276" s="204">
        <v>0</v>
      </c>
      <c r="P276" s="205">
        <v>70000</v>
      </c>
      <c r="Q276" s="205">
        <v>0</v>
      </c>
      <c r="R276" s="212">
        <v>0</v>
      </c>
      <c r="S276" s="212">
        <v>0</v>
      </c>
      <c r="T276" s="212">
        <v>0</v>
      </c>
      <c r="U276" s="213">
        <v>0</v>
      </c>
      <c r="V276" s="213">
        <v>0</v>
      </c>
      <c r="W276" s="213">
        <v>0</v>
      </c>
      <c r="X276" s="213">
        <v>0</v>
      </c>
      <c r="Y276" s="214">
        <v>0</v>
      </c>
      <c r="Z276" s="262" t="s">
        <v>253</v>
      </c>
      <c r="AA276" s="262" t="s">
        <v>232</v>
      </c>
      <c r="AB276" s="251" t="s">
        <v>25</v>
      </c>
      <c r="AC276" s="252" t="s">
        <v>513</v>
      </c>
    </row>
    <row r="277" spans="1:29" ht="25.5" customHeight="1">
      <c r="A277" s="246">
        <v>3271112018</v>
      </c>
      <c r="B277" s="127">
        <v>60</v>
      </c>
      <c r="C277" s="128" t="s">
        <v>77</v>
      </c>
      <c r="D277" s="248" t="s">
        <v>358</v>
      </c>
      <c r="E277" s="248"/>
      <c r="F277" s="209" t="s">
        <v>9</v>
      </c>
      <c r="G277" s="209">
        <v>18</v>
      </c>
      <c r="H277" s="249" t="s">
        <v>806</v>
      </c>
      <c r="I277" s="250">
        <v>654133</v>
      </c>
      <c r="J277" s="250">
        <v>10947</v>
      </c>
      <c r="K277" s="204">
        <v>1576</v>
      </c>
      <c r="L277" s="204">
        <v>0</v>
      </c>
      <c r="M277" s="204">
        <v>0</v>
      </c>
      <c r="N277" s="204">
        <v>0</v>
      </c>
      <c r="O277" s="204">
        <v>0</v>
      </c>
      <c r="P277" s="205">
        <v>0</v>
      </c>
      <c r="Q277" s="205">
        <v>0</v>
      </c>
      <c r="R277" s="212">
        <v>21000</v>
      </c>
      <c r="S277" s="212">
        <v>0</v>
      </c>
      <c r="T277" s="212">
        <v>0</v>
      </c>
      <c r="U277" s="213">
        <v>0</v>
      </c>
      <c r="V277" s="213">
        <v>9000</v>
      </c>
      <c r="W277" s="213">
        <v>0</v>
      </c>
      <c r="X277" s="213">
        <v>0</v>
      </c>
      <c r="Y277" s="214">
        <v>0</v>
      </c>
      <c r="Z277" s="262" t="s">
        <v>253</v>
      </c>
      <c r="AA277" s="262" t="s">
        <v>835</v>
      </c>
      <c r="AB277" s="251" t="s">
        <v>194</v>
      </c>
      <c r="AC277" s="252" t="s">
        <v>513</v>
      </c>
    </row>
    <row r="278" spans="1:29" ht="25.5" customHeight="1">
      <c r="A278" s="246">
        <v>3271113004</v>
      </c>
      <c r="B278" s="127">
        <v>60</v>
      </c>
      <c r="C278" s="128" t="s">
        <v>77</v>
      </c>
      <c r="D278" s="248" t="s">
        <v>358</v>
      </c>
      <c r="E278" s="248"/>
      <c r="F278" s="209" t="s">
        <v>9</v>
      </c>
      <c r="G278" s="209">
        <v>18</v>
      </c>
      <c r="H278" s="249" t="s">
        <v>807</v>
      </c>
      <c r="I278" s="250">
        <v>398297</v>
      </c>
      <c r="J278" s="250">
        <v>20457</v>
      </c>
      <c r="K278" s="204">
        <v>5000</v>
      </c>
      <c r="L278" s="204">
        <v>0</v>
      </c>
      <c r="M278" s="204">
        <v>0</v>
      </c>
      <c r="N278" s="204">
        <v>0</v>
      </c>
      <c r="O278" s="204">
        <v>0</v>
      </c>
      <c r="P278" s="205">
        <v>0</v>
      </c>
      <c r="Q278" s="205">
        <v>0</v>
      </c>
      <c r="R278" s="212">
        <v>102995</v>
      </c>
      <c r="S278" s="212">
        <v>0</v>
      </c>
      <c r="T278" s="212">
        <v>0</v>
      </c>
      <c r="U278" s="213">
        <v>0</v>
      </c>
      <c r="V278" s="213">
        <v>44141</v>
      </c>
      <c r="W278" s="213">
        <v>0</v>
      </c>
      <c r="X278" s="213">
        <v>0</v>
      </c>
      <c r="Y278" s="214">
        <v>0</v>
      </c>
      <c r="Z278" s="262" t="s">
        <v>255</v>
      </c>
      <c r="AA278" s="262" t="s">
        <v>232</v>
      </c>
      <c r="AB278" s="251" t="s">
        <v>48</v>
      </c>
      <c r="AC278" s="252" t="s">
        <v>513</v>
      </c>
    </row>
    <row r="279" spans="1:29" ht="25.5" customHeight="1">
      <c r="A279" s="246">
        <v>3271117002</v>
      </c>
      <c r="B279" s="127">
        <v>60</v>
      </c>
      <c r="C279" s="128" t="s">
        <v>77</v>
      </c>
      <c r="D279" s="248" t="s">
        <v>358</v>
      </c>
      <c r="E279" s="248"/>
      <c r="F279" s="209" t="s">
        <v>9</v>
      </c>
      <c r="G279" s="209">
        <v>18</v>
      </c>
      <c r="H279" s="249" t="s">
        <v>808</v>
      </c>
      <c r="I279" s="250">
        <v>1306057</v>
      </c>
      <c r="J279" s="250">
        <v>74512</v>
      </c>
      <c r="K279" s="204">
        <v>13340</v>
      </c>
      <c r="L279" s="204">
        <v>0</v>
      </c>
      <c r="M279" s="204">
        <v>0</v>
      </c>
      <c r="N279" s="204">
        <v>0</v>
      </c>
      <c r="O279" s="204">
        <v>0</v>
      </c>
      <c r="P279" s="205">
        <v>0</v>
      </c>
      <c r="Q279" s="205">
        <v>0</v>
      </c>
      <c r="R279" s="212">
        <v>93100</v>
      </c>
      <c r="S279" s="212">
        <v>0</v>
      </c>
      <c r="T279" s="212">
        <v>0</v>
      </c>
      <c r="U279" s="213">
        <v>0</v>
      </c>
      <c r="V279" s="213">
        <v>39900</v>
      </c>
      <c r="W279" s="213">
        <v>0</v>
      </c>
      <c r="X279" s="213">
        <v>0</v>
      </c>
      <c r="Y279" s="214">
        <v>0</v>
      </c>
      <c r="Z279" s="262" t="s">
        <v>279</v>
      </c>
      <c r="AA279" s="262" t="s">
        <v>835</v>
      </c>
      <c r="AB279" s="251" t="s">
        <v>23</v>
      </c>
      <c r="AC279" s="252" t="s">
        <v>513</v>
      </c>
    </row>
    <row r="280" spans="1:29" ht="25.5" customHeight="1">
      <c r="A280" s="246">
        <v>3271125137</v>
      </c>
      <c r="B280" s="127">
        <v>60</v>
      </c>
      <c r="C280" s="128" t="s">
        <v>249</v>
      </c>
      <c r="D280" s="248" t="s">
        <v>358</v>
      </c>
      <c r="E280" s="248"/>
      <c r="F280" s="209" t="s">
        <v>147</v>
      </c>
      <c r="G280" s="209">
        <v>18</v>
      </c>
      <c r="H280" s="249" t="s">
        <v>809</v>
      </c>
      <c r="I280" s="250">
        <v>770595</v>
      </c>
      <c r="J280" s="250">
        <v>72873</v>
      </c>
      <c r="K280" s="204">
        <v>12523</v>
      </c>
      <c r="L280" s="204">
        <v>0</v>
      </c>
      <c r="M280" s="204">
        <v>0</v>
      </c>
      <c r="N280" s="204">
        <v>0</v>
      </c>
      <c r="O280" s="204">
        <v>0</v>
      </c>
      <c r="P280" s="205">
        <v>0</v>
      </c>
      <c r="Q280" s="205">
        <v>0</v>
      </c>
      <c r="R280" s="212">
        <v>112000</v>
      </c>
      <c r="S280" s="212">
        <v>0</v>
      </c>
      <c r="T280" s="212">
        <v>0</v>
      </c>
      <c r="U280" s="213">
        <v>0</v>
      </c>
      <c r="V280" s="213">
        <v>48000</v>
      </c>
      <c r="W280" s="213">
        <v>0</v>
      </c>
      <c r="X280" s="213">
        <v>0</v>
      </c>
      <c r="Y280" s="214">
        <v>0</v>
      </c>
      <c r="Z280" s="262" t="s">
        <v>254</v>
      </c>
      <c r="AA280" s="262">
        <v>42705</v>
      </c>
      <c r="AB280" s="251" t="s">
        <v>533</v>
      </c>
      <c r="AC280" s="252" t="s">
        <v>513</v>
      </c>
    </row>
    <row r="281" spans="1:29" ht="25.5" customHeight="1">
      <c r="A281" s="246">
        <v>3271114141</v>
      </c>
      <c r="B281" s="127">
        <v>60</v>
      </c>
      <c r="C281" s="128" t="s">
        <v>77</v>
      </c>
      <c r="D281" s="248" t="s">
        <v>358</v>
      </c>
      <c r="E281" s="248"/>
      <c r="F281" s="209" t="s">
        <v>9</v>
      </c>
      <c r="G281" s="209">
        <v>18</v>
      </c>
      <c r="H281" s="249" t="s">
        <v>810</v>
      </c>
      <c r="I281" s="250">
        <v>471346</v>
      </c>
      <c r="J281" s="250">
        <v>0</v>
      </c>
      <c r="K281" s="204">
        <v>2000</v>
      </c>
      <c r="L281" s="204">
        <v>0</v>
      </c>
      <c r="M281" s="204">
        <v>0</v>
      </c>
      <c r="N281" s="204">
        <v>0</v>
      </c>
      <c r="O281" s="204">
        <v>0</v>
      </c>
      <c r="P281" s="205">
        <v>0</v>
      </c>
      <c r="Q281" s="205">
        <v>0</v>
      </c>
      <c r="R281" s="212">
        <v>21000</v>
      </c>
      <c r="S281" s="212">
        <v>0</v>
      </c>
      <c r="T281" s="212">
        <v>0</v>
      </c>
      <c r="U281" s="213">
        <v>0</v>
      </c>
      <c r="V281" s="213">
        <v>9000</v>
      </c>
      <c r="W281" s="213">
        <v>0</v>
      </c>
      <c r="X281" s="213">
        <v>0</v>
      </c>
      <c r="Y281" s="214">
        <v>0</v>
      </c>
      <c r="Z281" s="262" t="s">
        <v>253</v>
      </c>
      <c r="AA281" s="262" t="s">
        <v>820</v>
      </c>
      <c r="AB281" s="251" t="s">
        <v>41</v>
      </c>
      <c r="AC281" s="252" t="s">
        <v>513</v>
      </c>
    </row>
    <row r="282" spans="1:29" ht="25.5" customHeight="1">
      <c r="A282" s="246">
        <v>3271116093</v>
      </c>
      <c r="B282" s="127">
        <v>60</v>
      </c>
      <c r="C282" s="128" t="s">
        <v>77</v>
      </c>
      <c r="D282" s="248" t="s">
        <v>358</v>
      </c>
      <c r="E282" s="248"/>
      <c r="F282" s="209" t="s">
        <v>9</v>
      </c>
      <c r="G282" s="209">
        <v>18</v>
      </c>
      <c r="H282" s="249" t="s">
        <v>811</v>
      </c>
      <c r="I282" s="250">
        <v>396047</v>
      </c>
      <c r="J282" s="250">
        <v>30047</v>
      </c>
      <c r="K282" s="204">
        <v>12000</v>
      </c>
      <c r="L282" s="204">
        <v>0</v>
      </c>
      <c r="M282" s="204">
        <v>0</v>
      </c>
      <c r="N282" s="204">
        <v>0</v>
      </c>
      <c r="O282" s="204">
        <v>0</v>
      </c>
      <c r="P282" s="205">
        <v>0</v>
      </c>
      <c r="Q282" s="205">
        <v>0</v>
      </c>
      <c r="R282" s="212">
        <v>126630</v>
      </c>
      <c r="S282" s="212">
        <v>0</v>
      </c>
      <c r="T282" s="212">
        <v>0</v>
      </c>
      <c r="U282" s="213">
        <v>0</v>
      </c>
      <c r="V282" s="213">
        <v>54270</v>
      </c>
      <c r="W282" s="213">
        <v>0</v>
      </c>
      <c r="X282" s="213">
        <v>0</v>
      </c>
      <c r="Y282" s="214">
        <v>0</v>
      </c>
      <c r="Z282" s="262" t="s">
        <v>839</v>
      </c>
      <c r="AA282" s="262">
        <v>42248</v>
      </c>
      <c r="AB282" s="251" t="s">
        <v>25</v>
      </c>
      <c r="AC282" s="252" t="s">
        <v>513</v>
      </c>
    </row>
    <row r="283" spans="1:29" ht="25.5" customHeight="1">
      <c r="A283" s="246">
        <v>3271127003</v>
      </c>
      <c r="B283" s="127">
        <v>60</v>
      </c>
      <c r="C283" s="128" t="s">
        <v>77</v>
      </c>
      <c r="D283" s="248" t="s">
        <v>358</v>
      </c>
      <c r="E283" s="248"/>
      <c r="F283" s="209" t="s">
        <v>9</v>
      </c>
      <c r="G283" s="209">
        <v>18</v>
      </c>
      <c r="H283" s="249" t="s">
        <v>813</v>
      </c>
      <c r="I283" s="250">
        <v>672729</v>
      </c>
      <c r="J283" s="250">
        <v>7523</v>
      </c>
      <c r="K283" s="204">
        <v>4770</v>
      </c>
      <c r="L283" s="204">
        <v>0</v>
      </c>
      <c r="M283" s="204">
        <v>0</v>
      </c>
      <c r="N283" s="204">
        <v>0</v>
      </c>
      <c r="O283" s="204">
        <v>0</v>
      </c>
      <c r="P283" s="205">
        <v>0</v>
      </c>
      <c r="Q283" s="205">
        <v>0</v>
      </c>
      <c r="R283" s="212">
        <v>182401</v>
      </c>
      <c r="S283" s="212">
        <v>0</v>
      </c>
      <c r="T283" s="212">
        <v>0</v>
      </c>
      <c r="U283" s="213">
        <v>0</v>
      </c>
      <c r="V283" s="213">
        <v>78173</v>
      </c>
      <c r="W283" s="213">
        <v>0</v>
      </c>
      <c r="X283" s="213">
        <v>0</v>
      </c>
      <c r="Y283" s="214">
        <v>0</v>
      </c>
      <c r="Z283" s="262" t="s">
        <v>255</v>
      </c>
      <c r="AA283" s="262" t="s">
        <v>30</v>
      </c>
      <c r="AB283" s="251" t="s">
        <v>47</v>
      </c>
      <c r="AC283" s="252" t="s">
        <v>513</v>
      </c>
    </row>
    <row r="284" spans="1:29" ht="25.5" customHeight="1">
      <c r="A284" s="246">
        <v>3271116266</v>
      </c>
      <c r="B284" s="127">
        <v>60</v>
      </c>
      <c r="C284" s="128" t="s">
        <v>77</v>
      </c>
      <c r="D284" s="248" t="s">
        <v>358</v>
      </c>
      <c r="E284" s="248"/>
      <c r="F284" s="209" t="s">
        <v>9</v>
      </c>
      <c r="G284" s="209">
        <v>18</v>
      </c>
      <c r="H284" s="249" t="s">
        <v>814</v>
      </c>
      <c r="I284" s="250">
        <v>495243</v>
      </c>
      <c r="J284" s="250">
        <v>44128</v>
      </c>
      <c r="K284" s="204">
        <v>10000</v>
      </c>
      <c r="L284" s="204">
        <v>0</v>
      </c>
      <c r="M284" s="204">
        <v>0</v>
      </c>
      <c r="N284" s="204">
        <v>0</v>
      </c>
      <c r="O284" s="204">
        <v>0</v>
      </c>
      <c r="P284" s="205">
        <v>0</v>
      </c>
      <c r="Q284" s="205">
        <v>0</v>
      </c>
      <c r="R284" s="212">
        <v>74680</v>
      </c>
      <c r="S284" s="212">
        <v>0</v>
      </c>
      <c r="T284" s="212">
        <v>0</v>
      </c>
      <c r="U284" s="213">
        <v>0</v>
      </c>
      <c r="V284" s="213">
        <v>32006</v>
      </c>
      <c r="W284" s="213">
        <v>0</v>
      </c>
      <c r="X284" s="213">
        <v>0</v>
      </c>
      <c r="Y284" s="214">
        <v>0</v>
      </c>
      <c r="Z284" s="262" t="s">
        <v>279</v>
      </c>
      <c r="AA284" s="262" t="s">
        <v>836</v>
      </c>
      <c r="AB284" s="251" t="s">
        <v>25</v>
      </c>
      <c r="AC284" s="252" t="s">
        <v>513</v>
      </c>
    </row>
    <row r="285" spans="1:29" ht="25.5" customHeight="1">
      <c r="A285" s="246">
        <v>5611550009</v>
      </c>
      <c r="B285" s="127">
        <v>60</v>
      </c>
      <c r="C285" s="128" t="s">
        <v>517</v>
      </c>
      <c r="D285" s="248" t="s">
        <v>357</v>
      </c>
      <c r="E285" s="248"/>
      <c r="F285" s="209" t="s">
        <v>9</v>
      </c>
      <c r="G285" s="209">
        <v>18</v>
      </c>
      <c r="H285" s="249" t="s">
        <v>837</v>
      </c>
      <c r="I285" s="250">
        <v>1208000</v>
      </c>
      <c r="J285" s="250">
        <v>0</v>
      </c>
      <c r="K285" s="204">
        <v>8000</v>
      </c>
      <c r="L285" s="204">
        <v>0</v>
      </c>
      <c r="M285" s="204">
        <v>0</v>
      </c>
      <c r="N285" s="204">
        <v>0</v>
      </c>
      <c r="O285" s="204">
        <v>0</v>
      </c>
      <c r="P285" s="205">
        <v>0</v>
      </c>
      <c r="Q285" s="205">
        <v>0</v>
      </c>
      <c r="R285" s="212">
        <v>175000</v>
      </c>
      <c r="S285" s="212">
        <v>0</v>
      </c>
      <c r="T285" s="212">
        <v>0</v>
      </c>
      <c r="U285" s="213">
        <v>0</v>
      </c>
      <c r="V285" s="213">
        <v>75000</v>
      </c>
      <c r="W285" s="213">
        <v>0</v>
      </c>
      <c r="X285" s="213">
        <v>0</v>
      </c>
      <c r="Y285" s="214">
        <v>0</v>
      </c>
      <c r="Z285" s="262" t="s">
        <v>253</v>
      </c>
      <c r="AA285" s="262" t="s">
        <v>836</v>
      </c>
      <c r="AB285" s="251" t="s">
        <v>568</v>
      </c>
      <c r="AC285" s="252" t="s">
        <v>513</v>
      </c>
    </row>
    <row r="286" spans="1:29" ht="25.5" customHeight="1">
      <c r="A286" s="246">
        <v>3271116280</v>
      </c>
      <c r="B286" s="127">
        <v>60</v>
      </c>
      <c r="C286" s="128" t="s">
        <v>77</v>
      </c>
      <c r="D286" s="248" t="s">
        <v>358</v>
      </c>
      <c r="E286" s="248"/>
      <c r="F286" s="209" t="s">
        <v>9</v>
      </c>
      <c r="G286" s="209">
        <v>18</v>
      </c>
      <c r="H286" s="249" t="s">
        <v>815</v>
      </c>
      <c r="I286" s="250">
        <v>303633</v>
      </c>
      <c r="J286" s="250">
        <v>10005</v>
      </c>
      <c r="K286" s="204">
        <v>23954</v>
      </c>
      <c r="L286" s="204">
        <v>0</v>
      </c>
      <c r="M286" s="204">
        <v>0</v>
      </c>
      <c r="N286" s="204">
        <v>0</v>
      </c>
      <c r="O286" s="204">
        <v>0</v>
      </c>
      <c r="P286" s="205">
        <v>0</v>
      </c>
      <c r="Q286" s="205">
        <v>0</v>
      </c>
      <c r="R286" s="212">
        <v>46492</v>
      </c>
      <c r="S286" s="212">
        <v>0</v>
      </c>
      <c r="T286" s="212">
        <v>0</v>
      </c>
      <c r="U286" s="213">
        <v>0</v>
      </c>
      <c r="V286" s="213">
        <v>19926</v>
      </c>
      <c r="W286" s="213">
        <v>0</v>
      </c>
      <c r="X286" s="213">
        <v>0</v>
      </c>
      <c r="Y286" s="214">
        <v>0</v>
      </c>
      <c r="Z286" s="262" t="s">
        <v>279</v>
      </c>
      <c r="AA286" s="262" t="s">
        <v>836</v>
      </c>
      <c r="AB286" s="251" t="s">
        <v>49</v>
      </c>
      <c r="AC286" s="252" t="s">
        <v>513</v>
      </c>
    </row>
    <row r="287" spans="1:29" ht="25.5" customHeight="1">
      <c r="A287" s="246">
        <v>3272851067</v>
      </c>
      <c r="B287" s="127">
        <v>60</v>
      </c>
      <c r="C287" s="128" t="s">
        <v>246</v>
      </c>
      <c r="D287" s="248" t="s">
        <v>357</v>
      </c>
      <c r="E287" s="248"/>
      <c r="F287" s="209" t="s">
        <v>8</v>
      </c>
      <c r="G287" s="209">
        <v>18</v>
      </c>
      <c r="H287" s="249" t="s">
        <v>816</v>
      </c>
      <c r="I287" s="250">
        <v>8932348</v>
      </c>
      <c r="J287" s="250">
        <v>521999</v>
      </c>
      <c r="K287" s="204">
        <v>45000</v>
      </c>
      <c r="L287" s="204">
        <v>0</v>
      </c>
      <c r="M287" s="204">
        <v>0</v>
      </c>
      <c r="N287" s="204">
        <v>0</v>
      </c>
      <c r="O287" s="204">
        <v>0</v>
      </c>
      <c r="P287" s="205">
        <v>0</v>
      </c>
      <c r="Q287" s="205">
        <v>0</v>
      </c>
      <c r="R287" s="212">
        <v>1094818</v>
      </c>
      <c r="S287" s="212">
        <v>0</v>
      </c>
      <c r="T287" s="212">
        <v>0</v>
      </c>
      <c r="U287" s="213">
        <v>291701</v>
      </c>
      <c r="V287" s="213">
        <v>183042</v>
      </c>
      <c r="W287" s="213">
        <v>0</v>
      </c>
      <c r="X287" s="213">
        <v>0</v>
      </c>
      <c r="Y287" s="214">
        <v>0</v>
      </c>
      <c r="Z287" s="262" t="s">
        <v>240</v>
      </c>
      <c r="AA287" s="262" t="s">
        <v>838</v>
      </c>
      <c r="AB287" s="251" t="s">
        <v>530</v>
      </c>
      <c r="AC287" s="252" t="s">
        <v>513</v>
      </c>
    </row>
    <row r="288" spans="1:29" ht="25.5" customHeight="1">
      <c r="A288" s="246">
        <v>3271114001</v>
      </c>
      <c r="B288" s="127">
        <v>60</v>
      </c>
      <c r="C288" s="128" t="s">
        <v>77</v>
      </c>
      <c r="D288" s="248" t="s">
        <v>6</v>
      </c>
      <c r="E288" s="248"/>
      <c r="F288" s="209" t="s">
        <v>9</v>
      </c>
      <c r="G288" s="209">
        <v>18</v>
      </c>
      <c r="H288" s="249" t="s">
        <v>817</v>
      </c>
      <c r="I288" s="250">
        <v>747269</v>
      </c>
      <c r="J288" s="250">
        <v>24490</v>
      </c>
      <c r="K288" s="204">
        <v>377192</v>
      </c>
      <c r="L288" s="204">
        <v>0</v>
      </c>
      <c r="M288" s="204">
        <v>0</v>
      </c>
      <c r="N288" s="204">
        <v>0</v>
      </c>
      <c r="O288" s="204">
        <v>0</v>
      </c>
      <c r="P288" s="205">
        <v>0</v>
      </c>
      <c r="Q288" s="205">
        <v>0</v>
      </c>
      <c r="R288" s="212">
        <v>0</v>
      </c>
      <c r="S288" s="212">
        <v>0</v>
      </c>
      <c r="T288" s="212">
        <v>0</v>
      </c>
      <c r="U288" s="213">
        <v>0</v>
      </c>
      <c r="V288" s="213">
        <v>0</v>
      </c>
      <c r="W288" s="213">
        <v>0</v>
      </c>
      <c r="X288" s="213">
        <v>0</v>
      </c>
      <c r="Y288" s="214">
        <v>0</v>
      </c>
      <c r="Z288" s="262" t="s">
        <v>241</v>
      </c>
      <c r="AA288" s="262" t="s">
        <v>46</v>
      </c>
      <c r="AB288" s="251" t="s">
        <v>50</v>
      </c>
      <c r="AC288" s="252" t="s">
        <v>513</v>
      </c>
    </row>
    <row r="289" spans="1:29" ht="25.5" customHeight="1">
      <c r="A289" s="246">
        <v>3271114015</v>
      </c>
      <c r="B289" s="127">
        <v>60</v>
      </c>
      <c r="C289" s="128" t="s">
        <v>77</v>
      </c>
      <c r="D289" s="248" t="s">
        <v>6</v>
      </c>
      <c r="E289" s="248"/>
      <c r="F289" s="209" t="s">
        <v>9</v>
      </c>
      <c r="G289" s="209">
        <v>18</v>
      </c>
      <c r="H289" s="249" t="s">
        <v>818</v>
      </c>
      <c r="I289" s="250">
        <v>633556</v>
      </c>
      <c r="J289" s="250">
        <v>7414</v>
      </c>
      <c r="K289" s="204">
        <v>123500</v>
      </c>
      <c r="L289" s="204">
        <v>0</v>
      </c>
      <c r="M289" s="204">
        <v>0</v>
      </c>
      <c r="N289" s="204">
        <v>0</v>
      </c>
      <c r="O289" s="204">
        <v>0</v>
      </c>
      <c r="P289" s="205">
        <v>0</v>
      </c>
      <c r="Q289" s="205">
        <v>0</v>
      </c>
      <c r="R289" s="212">
        <v>0</v>
      </c>
      <c r="S289" s="212">
        <v>0</v>
      </c>
      <c r="T289" s="212">
        <v>0</v>
      </c>
      <c r="U289" s="213">
        <v>0</v>
      </c>
      <c r="V289" s="213">
        <v>0</v>
      </c>
      <c r="W289" s="213">
        <v>0</v>
      </c>
      <c r="X289" s="213">
        <v>0</v>
      </c>
      <c r="Y289" s="214">
        <v>0</v>
      </c>
      <c r="Z289" s="262" t="s">
        <v>255</v>
      </c>
      <c r="AA289" s="262" t="s">
        <v>820</v>
      </c>
      <c r="AB289" s="251" t="s">
        <v>41</v>
      </c>
      <c r="AC289" s="252" t="s">
        <v>513</v>
      </c>
    </row>
    <row r="290" spans="1:29" ht="25.5" customHeight="1">
      <c r="A290" s="393">
        <v>3271114033</v>
      </c>
      <c r="B290" s="394">
        <v>60</v>
      </c>
      <c r="C290" s="391" t="s">
        <v>77</v>
      </c>
      <c r="D290" s="248" t="s">
        <v>6</v>
      </c>
      <c r="E290" s="248"/>
      <c r="F290" s="390" t="s">
        <v>9</v>
      </c>
      <c r="G290" s="209">
        <v>18</v>
      </c>
      <c r="H290" s="249" t="s">
        <v>819</v>
      </c>
      <c r="I290" s="250">
        <v>670072</v>
      </c>
      <c r="J290" s="250">
        <v>22075</v>
      </c>
      <c r="K290" s="204">
        <v>181422</v>
      </c>
      <c r="L290" s="204">
        <v>0</v>
      </c>
      <c r="M290" s="204">
        <v>0</v>
      </c>
      <c r="N290" s="204">
        <v>0</v>
      </c>
      <c r="O290" s="204">
        <v>0</v>
      </c>
      <c r="P290" s="205">
        <v>0</v>
      </c>
      <c r="Q290" s="205">
        <v>0</v>
      </c>
      <c r="R290" s="212">
        <v>0</v>
      </c>
      <c r="S290" s="212">
        <v>0</v>
      </c>
      <c r="T290" s="212">
        <v>0</v>
      </c>
      <c r="U290" s="213">
        <v>0</v>
      </c>
      <c r="V290" s="213">
        <v>0</v>
      </c>
      <c r="W290" s="213">
        <v>0</v>
      </c>
      <c r="X290" s="213">
        <v>0</v>
      </c>
      <c r="Y290" s="214">
        <v>0</v>
      </c>
      <c r="Z290" s="262" t="s">
        <v>52</v>
      </c>
      <c r="AA290" s="262" t="s">
        <v>30</v>
      </c>
      <c r="AB290" s="251" t="s">
        <v>50</v>
      </c>
      <c r="AC290" s="252" t="s">
        <v>513</v>
      </c>
    </row>
    <row r="291" spans="1:29" ht="12.75" customHeight="1">
      <c r="A291" s="225"/>
      <c r="B291" s="195"/>
      <c r="C291" s="195"/>
      <c r="D291" s="195"/>
      <c r="E291" s="199"/>
      <c r="F291" s="195"/>
      <c r="G291" s="195">
        <v>19</v>
      </c>
      <c r="H291" s="196" t="s">
        <v>230</v>
      </c>
      <c r="I291" s="198">
        <f>SUM(I292:I299)</f>
        <v>2369864</v>
      </c>
      <c r="J291" s="198">
        <f>SUM(J292:J299)</f>
        <v>0</v>
      </c>
      <c r="K291" s="198">
        <f t="shared" ref="K291:Y291" si="22">SUM(K292:K299)</f>
        <v>2369864</v>
      </c>
      <c r="L291" s="198">
        <f>SUM(L292:L299)</f>
        <v>0</v>
      </c>
      <c r="M291" s="198">
        <f t="shared" si="22"/>
        <v>2349847</v>
      </c>
      <c r="N291" s="198">
        <f>SUM(N292:N299)</f>
        <v>0</v>
      </c>
      <c r="O291" s="198">
        <f t="shared" si="22"/>
        <v>2235000</v>
      </c>
      <c r="P291" s="198">
        <f t="shared" si="22"/>
        <v>0</v>
      </c>
      <c r="Q291" s="198">
        <f t="shared" si="22"/>
        <v>0</v>
      </c>
      <c r="R291" s="198">
        <f t="shared" si="22"/>
        <v>0</v>
      </c>
      <c r="S291" s="198">
        <f t="shared" si="22"/>
        <v>0</v>
      </c>
      <c r="T291" s="198">
        <f t="shared" si="22"/>
        <v>0</v>
      </c>
      <c r="U291" s="198">
        <f t="shared" si="22"/>
        <v>0</v>
      </c>
      <c r="V291" s="198">
        <f t="shared" si="22"/>
        <v>0</v>
      </c>
      <c r="W291" s="198">
        <f t="shared" si="22"/>
        <v>0</v>
      </c>
      <c r="X291" s="198">
        <f t="shared" si="22"/>
        <v>0</v>
      </c>
      <c r="Y291" s="198">
        <f t="shared" si="22"/>
        <v>0</v>
      </c>
      <c r="Z291" s="265"/>
      <c r="AA291" s="265"/>
      <c r="AB291" s="195"/>
      <c r="AC291" s="226" t="s">
        <v>513</v>
      </c>
    </row>
    <row r="292" spans="1:29" ht="12.75" customHeight="1">
      <c r="A292" s="131">
        <v>3272441014</v>
      </c>
      <c r="B292" s="124">
        <v>60</v>
      </c>
      <c r="C292" s="125" t="s">
        <v>517</v>
      </c>
      <c r="D292" s="200" t="s">
        <v>59</v>
      </c>
      <c r="E292" s="126"/>
      <c r="F292" s="201" t="s">
        <v>88</v>
      </c>
      <c r="G292" s="201">
        <v>19</v>
      </c>
      <c r="H292" s="202" t="s">
        <v>108</v>
      </c>
      <c r="I292" s="203">
        <v>120333</v>
      </c>
      <c r="J292" s="203" t="s">
        <v>220</v>
      </c>
      <c r="K292" s="204">
        <v>120333</v>
      </c>
      <c r="L292" s="204">
        <v>0</v>
      </c>
      <c r="M292" s="204">
        <v>111847</v>
      </c>
      <c r="N292" s="204">
        <v>0</v>
      </c>
      <c r="O292" s="204">
        <v>0</v>
      </c>
      <c r="P292" s="205">
        <v>0</v>
      </c>
      <c r="Q292" s="205">
        <v>0</v>
      </c>
      <c r="R292" s="206">
        <v>0</v>
      </c>
      <c r="S292" s="206">
        <v>0</v>
      </c>
      <c r="T292" s="206">
        <v>0</v>
      </c>
      <c r="U292" s="204">
        <v>0</v>
      </c>
      <c r="V292" s="204">
        <v>0</v>
      </c>
      <c r="W292" s="204">
        <v>0</v>
      </c>
      <c r="X292" s="204">
        <v>0</v>
      </c>
      <c r="Y292" s="207">
        <v>0</v>
      </c>
      <c r="Z292" s="264" t="s">
        <v>514</v>
      </c>
      <c r="AA292" s="264" t="s">
        <v>515</v>
      </c>
      <c r="AB292" s="208" t="s">
        <v>545</v>
      </c>
      <c r="AC292" s="216" t="s">
        <v>513</v>
      </c>
    </row>
    <row r="293" spans="1:29" ht="12.75" customHeight="1">
      <c r="A293" s="131">
        <v>3272544004</v>
      </c>
      <c r="B293" s="124">
        <v>50</v>
      </c>
      <c r="C293" s="125" t="s">
        <v>517</v>
      </c>
      <c r="D293" s="200" t="s">
        <v>59</v>
      </c>
      <c r="E293" s="126"/>
      <c r="F293" s="201" t="s">
        <v>88</v>
      </c>
      <c r="G293" s="201">
        <v>19</v>
      </c>
      <c r="H293" s="202" t="s">
        <v>109</v>
      </c>
      <c r="I293" s="203">
        <v>3000</v>
      </c>
      <c r="J293" s="203" t="s">
        <v>220</v>
      </c>
      <c r="K293" s="204">
        <v>3000</v>
      </c>
      <c r="L293" s="204">
        <v>0</v>
      </c>
      <c r="M293" s="204">
        <v>3000</v>
      </c>
      <c r="N293" s="204">
        <v>0</v>
      </c>
      <c r="O293" s="204">
        <v>0</v>
      </c>
      <c r="P293" s="205">
        <v>0</v>
      </c>
      <c r="Q293" s="205">
        <v>0</v>
      </c>
      <c r="R293" s="206">
        <v>0</v>
      </c>
      <c r="S293" s="206">
        <v>0</v>
      </c>
      <c r="T293" s="206">
        <v>0</v>
      </c>
      <c r="U293" s="204">
        <v>0</v>
      </c>
      <c r="V293" s="204">
        <v>0</v>
      </c>
      <c r="W293" s="204">
        <v>0</v>
      </c>
      <c r="X293" s="204">
        <v>0</v>
      </c>
      <c r="Y293" s="207">
        <v>0</v>
      </c>
      <c r="Z293" s="264" t="s">
        <v>514</v>
      </c>
      <c r="AA293" s="264" t="s">
        <v>515</v>
      </c>
      <c r="AB293" s="208" t="s">
        <v>575</v>
      </c>
      <c r="AC293" s="216" t="s">
        <v>513</v>
      </c>
    </row>
    <row r="294" spans="1:29" ht="12.75" customHeight="1">
      <c r="A294" s="131">
        <v>3272544004</v>
      </c>
      <c r="B294" s="124">
        <v>60</v>
      </c>
      <c r="C294" s="125" t="s">
        <v>517</v>
      </c>
      <c r="D294" s="200" t="s">
        <v>59</v>
      </c>
      <c r="E294" s="126"/>
      <c r="F294" s="201" t="s">
        <v>88</v>
      </c>
      <c r="G294" s="201">
        <v>19</v>
      </c>
      <c r="H294" s="202" t="s">
        <v>109</v>
      </c>
      <c r="I294" s="203">
        <v>5000</v>
      </c>
      <c r="J294" s="203" t="s">
        <v>220</v>
      </c>
      <c r="K294" s="204">
        <v>5000</v>
      </c>
      <c r="L294" s="204">
        <v>0</v>
      </c>
      <c r="M294" s="204">
        <v>5000</v>
      </c>
      <c r="N294" s="204">
        <v>0</v>
      </c>
      <c r="O294" s="204">
        <v>5000</v>
      </c>
      <c r="P294" s="205">
        <v>0</v>
      </c>
      <c r="Q294" s="205">
        <v>0</v>
      </c>
      <c r="R294" s="206">
        <v>0</v>
      </c>
      <c r="S294" s="206">
        <v>0</v>
      </c>
      <c r="T294" s="206">
        <v>0</v>
      </c>
      <c r="U294" s="204">
        <v>0</v>
      </c>
      <c r="V294" s="204">
        <v>0</v>
      </c>
      <c r="W294" s="204">
        <v>0</v>
      </c>
      <c r="X294" s="204">
        <v>0</v>
      </c>
      <c r="Y294" s="207">
        <v>0</v>
      </c>
      <c r="Z294" s="264" t="s">
        <v>514</v>
      </c>
      <c r="AA294" s="264" t="s">
        <v>515</v>
      </c>
      <c r="AB294" s="208" t="s">
        <v>575</v>
      </c>
      <c r="AC294" s="216" t="s">
        <v>513</v>
      </c>
    </row>
    <row r="295" spans="1:29" ht="25.5" customHeight="1">
      <c r="A295" s="131">
        <v>5001210002</v>
      </c>
      <c r="B295" s="124">
        <v>50</v>
      </c>
      <c r="C295" s="125" t="s">
        <v>249</v>
      </c>
      <c r="D295" s="200" t="s">
        <v>59</v>
      </c>
      <c r="E295" s="126"/>
      <c r="F295" s="201" t="s">
        <v>88</v>
      </c>
      <c r="G295" s="201">
        <v>19</v>
      </c>
      <c r="H295" s="202" t="s">
        <v>122</v>
      </c>
      <c r="I295" s="203">
        <v>190000</v>
      </c>
      <c r="J295" s="203" t="s">
        <v>220</v>
      </c>
      <c r="K295" s="204">
        <v>190000</v>
      </c>
      <c r="L295" s="204">
        <v>0</v>
      </c>
      <c r="M295" s="204">
        <v>190000</v>
      </c>
      <c r="N295" s="204">
        <v>0</v>
      </c>
      <c r="O295" s="204">
        <v>190000</v>
      </c>
      <c r="P295" s="205">
        <v>0</v>
      </c>
      <c r="Q295" s="205">
        <v>0</v>
      </c>
      <c r="R295" s="206">
        <v>0</v>
      </c>
      <c r="S295" s="206">
        <v>0</v>
      </c>
      <c r="T295" s="206">
        <v>0</v>
      </c>
      <c r="U295" s="204">
        <v>0</v>
      </c>
      <c r="V295" s="204">
        <v>0</v>
      </c>
      <c r="W295" s="204">
        <v>0</v>
      </c>
      <c r="X295" s="204">
        <v>0</v>
      </c>
      <c r="Y295" s="207">
        <v>0</v>
      </c>
      <c r="Z295" s="264" t="s">
        <v>514</v>
      </c>
      <c r="AA295" s="264" t="s">
        <v>515</v>
      </c>
      <c r="AB295" s="208" t="s">
        <v>516</v>
      </c>
      <c r="AC295" s="216" t="s">
        <v>513</v>
      </c>
    </row>
    <row r="296" spans="1:29" ht="12.75" customHeight="1">
      <c r="A296" s="131">
        <v>5001250002</v>
      </c>
      <c r="B296" s="124">
        <v>50</v>
      </c>
      <c r="C296" s="125" t="s">
        <v>517</v>
      </c>
      <c r="D296" s="200" t="s">
        <v>59</v>
      </c>
      <c r="E296" s="126"/>
      <c r="F296" s="201" t="s">
        <v>88</v>
      </c>
      <c r="G296" s="201">
        <v>19</v>
      </c>
      <c r="H296" s="202" t="s">
        <v>123</v>
      </c>
      <c r="I296" s="203">
        <v>150000</v>
      </c>
      <c r="J296" s="203" t="s">
        <v>220</v>
      </c>
      <c r="K296" s="204">
        <v>150000</v>
      </c>
      <c r="L296" s="204">
        <v>0</v>
      </c>
      <c r="M296" s="204">
        <v>150000</v>
      </c>
      <c r="N296" s="204">
        <v>0</v>
      </c>
      <c r="O296" s="204">
        <v>150000</v>
      </c>
      <c r="P296" s="205">
        <v>0</v>
      </c>
      <c r="Q296" s="205">
        <v>0</v>
      </c>
      <c r="R296" s="206">
        <v>0</v>
      </c>
      <c r="S296" s="206">
        <v>0</v>
      </c>
      <c r="T296" s="206">
        <v>0</v>
      </c>
      <c r="U296" s="204">
        <v>0</v>
      </c>
      <c r="V296" s="204">
        <v>0</v>
      </c>
      <c r="W296" s="204">
        <v>0</v>
      </c>
      <c r="X296" s="204">
        <v>0</v>
      </c>
      <c r="Y296" s="207">
        <v>0</v>
      </c>
      <c r="Z296" s="264" t="s">
        <v>514</v>
      </c>
      <c r="AA296" s="264" t="s">
        <v>515</v>
      </c>
      <c r="AB296" s="208" t="s">
        <v>516</v>
      </c>
      <c r="AC296" s="216" t="s">
        <v>513</v>
      </c>
    </row>
    <row r="297" spans="1:29" ht="12.75" customHeight="1">
      <c r="A297" s="131">
        <v>5001510002</v>
      </c>
      <c r="B297" s="124">
        <v>60</v>
      </c>
      <c r="C297" s="125" t="s">
        <v>249</v>
      </c>
      <c r="D297" s="200" t="s">
        <v>59</v>
      </c>
      <c r="E297" s="126"/>
      <c r="F297" s="201" t="s">
        <v>88</v>
      </c>
      <c r="G297" s="201">
        <v>19</v>
      </c>
      <c r="H297" s="202" t="s">
        <v>600</v>
      </c>
      <c r="I297" s="203">
        <v>711531</v>
      </c>
      <c r="J297" s="203" t="s">
        <v>220</v>
      </c>
      <c r="K297" s="204">
        <v>711531</v>
      </c>
      <c r="L297" s="204">
        <v>0</v>
      </c>
      <c r="M297" s="204">
        <v>700000</v>
      </c>
      <c r="N297" s="204">
        <v>0</v>
      </c>
      <c r="O297" s="204">
        <v>700000</v>
      </c>
      <c r="P297" s="205">
        <v>0</v>
      </c>
      <c r="Q297" s="205">
        <v>0</v>
      </c>
      <c r="R297" s="206">
        <v>0</v>
      </c>
      <c r="S297" s="206">
        <v>0</v>
      </c>
      <c r="T297" s="206">
        <v>0</v>
      </c>
      <c r="U297" s="204">
        <v>0</v>
      </c>
      <c r="V297" s="204">
        <v>0</v>
      </c>
      <c r="W297" s="204">
        <v>0</v>
      </c>
      <c r="X297" s="204">
        <v>0</v>
      </c>
      <c r="Y297" s="207">
        <v>0</v>
      </c>
      <c r="Z297" s="264" t="s">
        <v>514</v>
      </c>
      <c r="AA297" s="264" t="s">
        <v>515</v>
      </c>
      <c r="AB297" s="208" t="s">
        <v>516</v>
      </c>
      <c r="AC297" s="216" t="s">
        <v>513</v>
      </c>
    </row>
    <row r="298" spans="1:29" ht="12.75" customHeight="1">
      <c r="A298" s="131">
        <v>5001540001</v>
      </c>
      <c r="B298" s="124">
        <v>60</v>
      </c>
      <c r="C298" s="125" t="s">
        <v>246</v>
      </c>
      <c r="D298" s="200" t="s">
        <v>59</v>
      </c>
      <c r="E298" s="126"/>
      <c r="F298" s="201" t="s">
        <v>88</v>
      </c>
      <c r="G298" s="201">
        <v>19</v>
      </c>
      <c r="H298" s="202" t="s">
        <v>149</v>
      </c>
      <c r="I298" s="203">
        <v>600000</v>
      </c>
      <c r="J298" s="203" t="s">
        <v>220</v>
      </c>
      <c r="K298" s="204">
        <v>600000</v>
      </c>
      <c r="L298" s="204">
        <v>0</v>
      </c>
      <c r="M298" s="204">
        <v>600000</v>
      </c>
      <c r="N298" s="204">
        <v>0</v>
      </c>
      <c r="O298" s="204">
        <v>600000</v>
      </c>
      <c r="P298" s="205">
        <v>0</v>
      </c>
      <c r="Q298" s="205">
        <v>0</v>
      </c>
      <c r="R298" s="206">
        <v>0</v>
      </c>
      <c r="S298" s="206">
        <v>0</v>
      </c>
      <c r="T298" s="206">
        <v>0</v>
      </c>
      <c r="U298" s="204">
        <v>0</v>
      </c>
      <c r="V298" s="204">
        <v>0</v>
      </c>
      <c r="W298" s="204">
        <v>0</v>
      </c>
      <c r="X298" s="204">
        <v>0</v>
      </c>
      <c r="Y298" s="207">
        <v>0</v>
      </c>
      <c r="Z298" s="264" t="s">
        <v>514</v>
      </c>
      <c r="AA298" s="264" t="s">
        <v>515</v>
      </c>
      <c r="AB298" s="208" t="s">
        <v>516</v>
      </c>
      <c r="AC298" s="216" t="s">
        <v>513</v>
      </c>
    </row>
    <row r="299" spans="1:29" ht="12.75" customHeight="1">
      <c r="A299" s="131">
        <v>5001550003</v>
      </c>
      <c r="B299" s="124">
        <v>60</v>
      </c>
      <c r="C299" s="125" t="s">
        <v>517</v>
      </c>
      <c r="D299" s="200" t="s">
        <v>59</v>
      </c>
      <c r="E299" s="126"/>
      <c r="F299" s="201" t="s">
        <v>88</v>
      </c>
      <c r="G299" s="201">
        <v>19</v>
      </c>
      <c r="H299" s="202" t="s">
        <v>601</v>
      </c>
      <c r="I299" s="203">
        <v>590000</v>
      </c>
      <c r="J299" s="203" t="s">
        <v>220</v>
      </c>
      <c r="K299" s="204">
        <v>590000</v>
      </c>
      <c r="L299" s="204">
        <v>0</v>
      </c>
      <c r="M299" s="204">
        <v>590000</v>
      </c>
      <c r="N299" s="204">
        <v>0</v>
      </c>
      <c r="O299" s="204">
        <v>590000</v>
      </c>
      <c r="P299" s="205">
        <v>0</v>
      </c>
      <c r="Q299" s="205">
        <v>0</v>
      </c>
      <c r="R299" s="206">
        <v>0</v>
      </c>
      <c r="S299" s="206">
        <v>0</v>
      </c>
      <c r="T299" s="206">
        <v>0</v>
      </c>
      <c r="U299" s="204">
        <v>0</v>
      </c>
      <c r="V299" s="204">
        <v>0</v>
      </c>
      <c r="W299" s="204">
        <v>0</v>
      </c>
      <c r="X299" s="204">
        <v>0</v>
      </c>
      <c r="Y299" s="207">
        <v>0</v>
      </c>
      <c r="Z299" s="264" t="s">
        <v>514</v>
      </c>
      <c r="AA299" s="264" t="s">
        <v>515</v>
      </c>
      <c r="AB299" s="208" t="s">
        <v>516</v>
      </c>
      <c r="AC299" s="216" t="s">
        <v>513</v>
      </c>
    </row>
    <row r="300" spans="1:29" ht="12.75" customHeight="1">
      <c r="A300" s="225"/>
      <c r="B300" s="195"/>
      <c r="C300" s="195"/>
      <c r="D300" s="195"/>
      <c r="E300" s="195"/>
      <c r="F300" s="195"/>
      <c r="G300" s="195">
        <v>20</v>
      </c>
      <c r="H300" s="196" t="s">
        <v>87</v>
      </c>
      <c r="I300" s="197">
        <f>I301</f>
        <v>100000</v>
      </c>
      <c r="J300" s="197" t="str">
        <f>J301</f>
        <v>x</v>
      </c>
      <c r="K300" s="198">
        <f t="shared" ref="K300:Y300" si="23">K301</f>
        <v>100000</v>
      </c>
      <c r="L300" s="198">
        <f>L301</f>
        <v>0</v>
      </c>
      <c r="M300" s="198">
        <f t="shared" si="23"/>
        <v>100000</v>
      </c>
      <c r="N300" s="198">
        <f>N301</f>
        <v>0</v>
      </c>
      <c r="O300" s="198">
        <f t="shared" si="23"/>
        <v>100000</v>
      </c>
      <c r="P300" s="198">
        <f t="shared" si="23"/>
        <v>0</v>
      </c>
      <c r="Q300" s="198">
        <f t="shared" si="23"/>
        <v>0</v>
      </c>
      <c r="R300" s="198">
        <f t="shared" si="23"/>
        <v>0</v>
      </c>
      <c r="S300" s="198">
        <f t="shared" si="23"/>
        <v>0</v>
      </c>
      <c r="T300" s="198">
        <f t="shared" si="23"/>
        <v>0</v>
      </c>
      <c r="U300" s="198">
        <f t="shared" si="23"/>
        <v>0</v>
      </c>
      <c r="V300" s="198">
        <f t="shared" si="23"/>
        <v>0</v>
      </c>
      <c r="W300" s="198">
        <f t="shared" si="23"/>
        <v>0</v>
      </c>
      <c r="X300" s="198">
        <f t="shared" si="23"/>
        <v>0</v>
      </c>
      <c r="Y300" s="198">
        <f t="shared" si="23"/>
        <v>0</v>
      </c>
      <c r="Z300" s="265"/>
      <c r="AA300" s="265"/>
      <c r="AB300" s="195"/>
      <c r="AC300" s="226" t="s">
        <v>602</v>
      </c>
    </row>
    <row r="301" spans="1:29" ht="25.5" customHeight="1">
      <c r="A301" s="131">
        <v>5111110001</v>
      </c>
      <c r="B301" s="124">
        <v>50</v>
      </c>
      <c r="C301" s="125" t="s">
        <v>77</v>
      </c>
      <c r="D301" s="200" t="s">
        <v>11</v>
      </c>
      <c r="E301" s="126"/>
      <c r="F301" s="201" t="s">
        <v>8</v>
      </c>
      <c r="G301" s="201">
        <v>20</v>
      </c>
      <c r="H301" s="202" t="s">
        <v>86</v>
      </c>
      <c r="I301" s="203">
        <v>100000</v>
      </c>
      <c r="J301" s="203" t="s">
        <v>220</v>
      </c>
      <c r="K301" s="204">
        <v>100000</v>
      </c>
      <c r="L301" s="204">
        <v>0</v>
      </c>
      <c r="M301" s="204">
        <v>100000</v>
      </c>
      <c r="N301" s="204">
        <v>0</v>
      </c>
      <c r="O301" s="204">
        <v>100000</v>
      </c>
      <c r="P301" s="205">
        <v>0</v>
      </c>
      <c r="Q301" s="205">
        <v>0</v>
      </c>
      <c r="R301" s="206">
        <v>0</v>
      </c>
      <c r="S301" s="206">
        <v>0</v>
      </c>
      <c r="T301" s="206">
        <v>0</v>
      </c>
      <c r="U301" s="204">
        <v>0</v>
      </c>
      <c r="V301" s="204">
        <v>0</v>
      </c>
      <c r="W301" s="204">
        <v>0</v>
      </c>
      <c r="X301" s="204">
        <v>0</v>
      </c>
      <c r="Y301" s="207">
        <v>0</v>
      </c>
      <c r="Z301" s="264" t="s">
        <v>514</v>
      </c>
      <c r="AA301" s="264" t="s">
        <v>18</v>
      </c>
      <c r="AB301" s="208" t="s">
        <v>21</v>
      </c>
      <c r="AC301" s="216" t="s">
        <v>602</v>
      </c>
    </row>
    <row r="302" spans="1:29" ht="12.75" customHeight="1">
      <c r="A302" s="225"/>
      <c r="B302" s="195"/>
      <c r="C302" s="195"/>
      <c r="D302" s="195"/>
      <c r="E302" s="195"/>
      <c r="F302" s="195"/>
      <c r="G302" s="195">
        <v>21</v>
      </c>
      <c r="H302" s="196" t="s">
        <v>821</v>
      </c>
      <c r="I302" s="197">
        <f>SUM(I303:I304)</f>
        <v>873934</v>
      </c>
      <c r="J302" s="197">
        <f>SUM(J303:J304)</f>
        <v>314674</v>
      </c>
      <c r="K302" s="197">
        <f t="shared" ref="K302:Y302" si="24">SUM(K303:K304)</f>
        <v>114638</v>
      </c>
      <c r="L302" s="197">
        <f t="shared" si="24"/>
        <v>0</v>
      </c>
      <c r="M302" s="197">
        <f t="shared" si="24"/>
        <v>0</v>
      </c>
      <c r="N302" s="197">
        <f t="shared" si="24"/>
        <v>0</v>
      </c>
      <c r="O302" s="197">
        <f t="shared" si="24"/>
        <v>0</v>
      </c>
      <c r="P302" s="197">
        <f t="shared" si="24"/>
        <v>50000</v>
      </c>
      <c r="Q302" s="197">
        <f t="shared" si="24"/>
        <v>0</v>
      </c>
      <c r="R302" s="197">
        <f t="shared" si="24"/>
        <v>0</v>
      </c>
      <c r="S302" s="197">
        <f t="shared" si="24"/>
        <v>0</v>
      </c>
      <c r="T302" s="197">
        <f t="shared" si="24"/>
        <v>0</v>
      </c>
      <c r="U302" s="197">
        <f t="shared" si="24"/>
        <v>0</v>
      </c>
      <c r="V302" s="197">
        <f t="shared" si="24"/>
        <v>0</v>
      </c>
      <c r="W302" s="197">
        <f t="shared" si="24"/>
        <v>0</v>
      </c>
      <c r="X302" s="197">
        <f t="shared" si="24"/>
        <v>0</v>
      </c>
      <c r="Y302" s="197">
        <f t="shared" si="24"/>
        <v>0</v>
      </c>
      <c r="Z302" s="265"/>
      <c r="AA302" s="265"/>
      <c r="AB302" s="195"/>
      <c r="AC302" s="226" t="s">
        <v>72</v>
      </c>
    </row>
    <row r="303" spans="1:29" ht="25.5" customHeight="1">
      <c r="A303" s="131">
        <v>5211520090</v>
      </c>
      <c r="B303" s="124">
        <v>60</v>
      </c>
      <c r="C303" s="125" t="s">
        <v>242</v>
      </c>
      <c r="D303" s="200" t="s">
        <v>6</v>
      </c>
      <c r="E303" s="126"/>
      <c r="F303" s="201" t="s">
        <v>8</v>
      </c>
      <c r="G303" s="201">
        <v>21</v>
      </c>
      <c r="H303" s="202" t="s">
        <v>301</v>
      </c>
      <c r="I303" s="203">
        <v>292982</v>
      </c>
      <c r="J303" s="203">
        <v>178344</v>
      </c>
      <c r="K303" s="204">
        <v>114638</v>
      </c>
      <c r="L303" s="204">
        <v>0</v>
      </c>
      <c r="M303" s="204">
        <v>0</v>
      </c>
      <c r="N303" s="204">
        <v>0</v>
      </c>
      <c r="O303" s="204">
        <v>0</v>
      </c>
      <c r="P303" s="205">
        <v>0</v>
      </c>
      <c r="Q303" s="205">
        <v>0</v>
      </c>
      <c r="R303" s="206">
        <v>0</v>
      </c>
      <c r="S303" s="206">
        <v>0</v>
      </c>
      <c r="T303" s="206">
        <v>0</v>
      </c>
      <c r="U303" s="204">
        <v>0</v>
      </c>
      <c r="V303" s="204">
        <v>0</v>
      </c>
      <c r="W303" s="204">
        <v>0</v>
      </c>
      <c r="X303" s="204">
        <v>0</v>
      </c>
      <c r="Y303" s="207">
        <v>0</v>
      </c>
      <c r="Z303" s="264" t="s">
        <v>44</v>
      </c>
      <c r="AA303" s="264" t="s">
        <v>406</v>
      </c>
      <c r="AB303" s="208" t="s">
        <v>19</v>
      </c>
      <c r="AC303" s="216" t="s">
        <v>185</v>
      </c>
    </row>
    <row r="304" spans="1:29" ht="25.5" customHeight="1">
      <c r="A304" s="131">
        <v>5813730002</v>
      </c>
      <c r="B304" s="124">
        <v>60</v>
      </c>
      <c r="C304" s="125" t="s">
        <v>79</v>
      </c>
      <c r="D304" s="200" t="s">
        <v>13</v>
      </c>
      <c r="E304" s="392"/>
      <c r="F304" s="201" t="s">
        <v>8</v>
      </c>
      <c r="G304" s="201">
        <v>21</v>
      </c>
      <c r="H304" s="202" t="s">
        <v>822</v>
      </c>
      <c r="I304" s="203">
        <v>580952</v>
      </c>
      <c r="J304" s="203">
        <v>136330</v>
      </c>
      <c r="K304" s="204">
        <v>0</v>
      </c>
      <c r="L304" s="204">
        <v>0</v>
      </c>
      <c r="M304" s="204">
        <v>0</v>
      </c>
      <c r="N304" s="204">
        <v>0</v>
      </c>
      <c r="O304" s="204">
        <v>0</v>
      </c>
      <c r="P304" s="205">
        <v>50000</v>
      </c>
      <c r="Q304" s="205">
        <v>0</v>
      </c>
      <c r="R304" s="206">
        <v>0</v>
      </c>
      <c r="S304" s="206">
        <v>0</v>
      </c>
      <c r="T304" s="206">
        <v>0</v>
      </c>
      <c r="U304" s="204">
        <v>0</v>
      </c>
      <c r="V304" s="204">
        <v>0</v>
      </c>
      <c r="W304" s="204">
        <v>0</v>
      </c>
      <c r="X304" s="204">
        <v>0</v>
      </c>
      <c r="Y304" s="207">
        <v>0</v>
      </c>
      <c r="Z304" s="264" t="s">
        <v>55</v>
      </c>
      <c r="AA304" s="264" t="s">
        <v>36</v>
      </c>
      <c r="AB304" s="208" t="s">
        <v>23</v>
      </c>
      <c r="AC304" s="216" t="s">
        <v>198</v>
      </c>
    </row>
    <row r="305" spans="1:29" ht="12.75" customHeight="1">
      <c r="A305" s="225"/>
      <c r="B305" s="195"/>
      <c r="C305" s="195"/>
      <c r="D305" s="195"/>
      <c r="E305" s="195"/>
      <c r="F305" s="195"/>
      <c r="G305" s="195">
        <v>22</v>
      </c>
      <c r="H305" s="196" t="s">
        <v>0</v>
      </c>
      <c r="I305" s="197">
        <f>SUM(I306:I309)</f>
        <v>371502</v>
      </c>
      <c r="J305" s="197">
        <f>SUM(J306:J309)</f>
        <v>0</v>
      </c>
      <c r="K305" s="198">
        <f t="shared" ref="K305:Y305" si="25">SUM(K306:K309)</f>
        <v>361652</v>
      </c>
      <c r="L305" s="198">
        <f>SUM(L306:L309)</f>
        <v>0</v>
      </c>
      <c r="M305" s="198">
        <f t="shared" si="25"/>
        <v>361652</v>
      </c>
      <c r="N305" s="198">
        <f>SUM(N306:N309)</f>
        <v>0</v>
      </c>
      <c r="O305" s="198">
        <f t="shared" si="25"/>
        <v>361652</v>
      </c>
      <c r="P305" s="198">
        <f t="shared" si="25"/>
        <v>8930</v>
      </c>
      <c r="Q305" s="198">
        <f t="shared" si="25"/>
        <v>11300</v>
      </c>
      <c r="R305" s="198">
        <f t="shared" si="25"/>
        <v>920</v>
      </c>
      <c r="S305" s="198">
        <f t="shared" si="25"/>
        <v>0</v>
      </c>
      <c r="T305" s="198">
        <f t="shared" si="25"/>
        <v>0</v>
      </c>
      <c r="U305" s="198">
        <f t="shared" si="25"/>
        <v>0</v>
      </c>
      <c r="V305" s="198">
        <f t="shared" si="25"/>
        <v>0</v>
      </c>
      <c r="W305" s="198">
        <f t="shared" si="25"/>
        <v>0</v>
      </c>
      <c r="X305" s="198">
        <f t="shared" si="25"/>
        <v>0</v>
      </c>
      <c r="Y305" s="198">
        <f t="shared" si="25"/>
        <v>0</v>
      </c>
      <c r="Z305" s="265"/>
      <c r="AA305" s="265"/>
      <c r="AB305" s="195"/>
      <c r="AC305" s="226" t="s">
        <v>0</v>
      </c>
    </row>
    <row r="306" spans="1:29" ht="25.5" customHeight="1">
      <c r="A306" s="131">
        <v>5000000000</v>
      </c>
      <c r="B306" s="124">
        <v>50</v>
      </c>
      <c r="C306" s="125" t="s">
        <v>67</v>
      </c>
      <c r="D306" s="200" t="s">
        <v>70</v>
      </c>
      <c r="E306" s="126"/>
      <c r="F306" s="201"/>
      <c r="G306" s="201">
        <v>22</v>
      </c>
      <c r="H306" s="202" t="s">
        <v>71</v>
      </c>
      <c r="I306" s="203">
        <v>9850</v>
      </c>
      <c r="J306" s="203" t="s">
        <v>220</v>
      </c>
      <c r="K306" s="204">
        <v>0</v>
      </c>
      <c r="L306" s="204">
        <v>0</v>
      </c>
      <c r="M306" s="204">
        <v>0</v>
      </c>
      <c r="N306" s="204">
        <v>0</v>
      </c>
      <c r="O306" s="204">
        <v>0</v>
      </c>
      <c r="P306" s="205">
        <v>8930</v>
      </c>
      <c r="Q306" s="205">
        <v>11300</v>
      </c>
      <c r="R306" s="206">
        <f>4915-3995</f>
        <v>920</v>
      </c>
      <c r="S306" s="206">
        <v>0</v>
      </c>
      <c r="T306" s="206">
        <v>0</v>
      </c>
      <c r="U306" s="204">
        <v>0</v>
      </c>
      <c r="V306" s="204">
        <v>0</v>
      </c>
      <c r="W306" s="204">
        <v>0</v>
      </c>
      <c r="X306" s="204">
        <v>0</v>
      </c>
      <c r="Y306" s="207">
        <v>0</v>
      </c>
      <c r="Z306" s="264" t="s">
        <v>257</v>
      </c>
      <c r="AA306" s="264" t="s">
        <v>18</v>
      </c>
      <c r="AB306" s="208" t="s">
        <v>22</v>
      </c>
      <c r="AC306" s="216" t="s">
        <v>0</v>
      </c>
    </row>
    <row r="307" spans="1:29" ht="12.75" customHeight="1">
      <c r="A307" s="131">
        <v>5000000001</v>
      </c>
      <c r="B307" s="124">
        <v>50</v>
      </c>
      <c r="C307" s="125" t="s">
        <v>67</v>
      </c>
      <c r="D307" s="200" t="s">
        <v>6</v>
      </c>
      <c r="E307" s="126"/>
      <c r="F307" s="201"/>
      <c r="G307" s="201">
        <v>22</v>
      </c>
      <c r="H307" s="202" t="s">
        <v>68</v>
      </c>
      <c r="I307" s="203">
        <v>84180</v>
      </c>
      <c r="J307" s="203" t="s">
        <v>220</v>
      </c>
      <c r="K307" s="204">
        <v>84180</v>
      </c>
      <c r="L307" s="204">
        <v>0</v>
      </c>
      <c r="M307" s="204">
        <v>89208</v>
      </c>
      <c r="N307" s="204">
        <v>0</v>
      </c>
      <c r="O307" s="204">
        <v>90116</v>
      </c>
      <c r="P307" s="205">
        <v>0</v>
      </c>
      <c r="Q307" s="205">
        <v>0</v>
      </c>
      <c r="R307" s="206">
        <v>0</v>
      </c>
      <c r="S307" s="206">
        <v>0</v>
      </c>
      <c r="T307" s="206">
        <v>0</v>
      </c>
      <c r="U307" s="204">
        <v>0</v>
      </c>
      <c r="V307" s="204">
        <v>0</v>
      </c>
      <c r="W307" s="204">
        <v>0</v>
      </c>
      <c r="X307" s="204">
        <v>0</v>
      </c>
      <c r="Y307" s="207">
        <v>0</v>
      </c>
      <c r="Z307" s="264" t="s">
        <v>257</v>
      </c>
      <c r="AA307" s="264" t="s">
        <v>18</v>
      </c>
      <c r="AB307" s="208" t="s">
        <v>22</v>
      </c>
      <c r="AC307" s="216" t="s">
        <v>0</v>
      </c>
    </row>
    <row r="308" spans="1:29" ht="12.75" customHeight="1">
      <c r="A308" s="131">
        <v>5000000002</v>
      </c>
      <c r="B308" s="124">
        <v>60</v>
      </c>
      <c r="C308" s="125" t="s">
        <v>67</v>
      </c>
      <c r="D308" s="200" t="s">
        <v>6</v>
      </c>
      <c r="E308" s="126"/>
      <c r="F308" s="201"/>
      <c r="G308" s="201">
        <v>22</v>
      </c>
      <c r="H308" s="202" t="s">
        <v>69</v>
      </c>
      <c r="I308" s="203">
        <v>9434</v>
      </c>
      <c r="J308" s="203" t="s">
        <v>220</v>
      </c>
      <c r="K308" s="204">
        <v>9434</v>
      </c>
      <c r="L308" s="204">
        <v>0</v>
      </c>
      <c r="M308" s="204">
        <v>4406</v>
      </c>
      <c r="N308" s="204">
        <v>0</v>
      </c>
      <c r="O308" s="204">
        <v>3498</v>
      </c>
      <c r="P308" s="205">
        <v>0</v>
      </c>
      <c r="Q308" s="205">
        <v>0</v>
      </c>
      <c r="R308" s="206">
        <v>0</v>
      </c>
      <c r="S308" s="206">
        <v>0</v>
      </c>
      <c r="T308" s="206">
        <v>0</v>
      </c>
      <c r="U308" s="204">
        <v>0</v>
      </c>
      <c r="V308" s="204">
        <v>0</v>
      </c>
      <c r="W308" s="204">
        <v>0</v>
      </c>
      <c r="X308" s="204">
        <v>0</v>
      </c>
      <c r="Y308" s="207">
        <v>0</v>
      </c>
      <c r="Z308" s="264" t="s">
        <v>257</v>
      </c>
      <c r="AA308" s="264" t="s">
        <v>18</v>
      </c>
      <c r="AB308" s="208" t="s">
        <v>22</v>
      </c>
      <c r="AC308" s="216" t="s">
        <v>0</v>
      </c>
    </row>
    <row r="309" spans="1:29" ht="12.75" customHeight="1">
      <c r="A309" s="131">
        <v>5000000003</v>
      </c>
      <c r="B309" s="124">
        <v>50</v>
      </c>
      <c r="C309" s="125" t="s">
        <v>67</v>
      </c>
      <c r="D309" s="200" t="s">
        <v>6</v>
      </c>
      <c r="E309" s="126"/>
      <c r="F309" s="201"/>
      <c r="G309" s="201">
        <v>22</v>
      </c>
      <c r="H309" s="202" t="s">
        <v>148</v>
      </c>
      <c r="I309" s="203">
        <v>268038</v>
      </c>
      <c r="J309" s="203" t="s">
        <v>220</v>
      </c>
      <c r="K309" s="204">
        <v>268038</v>
      </c>
      <c r="L309" s="204">
        <v>0</v>
      </c>
      <c r="M309" s="204">
        <v>268038</v>
      </c>
      <c r="N309" s="204">
        <v>0</v>
      </c>
      <c r="O309" s="204">
        <v>268038</v>
      </c>
      <c r="P309" s="205">
        <v>0</v>
      </c>
      <c r="Q309" s="205">
        <v>0</v>
      </c>
      <c r="R309" s="206">
        <v>0</v>
      </c>
      <c r="S309" s="206">
        <v>0</v>
      </c>
      <c r="T309" s="206">
        <v>0</v>
      </c>
      <c r="U309" s="204">
        <v>0</v>
      </c>
      <c r="V309" s="204">
        <v>0</v>
      </c>
      <c r="W309" s="204">
        <v>0</v>
      </c>
      <c r="X309" s="204">
        <v>0</v>
      </c>
      <c r="Y309" s="207">
        <v>0</v>
      </c>
      <c r="Z309" s="264" t="s">
        <v>257</v>
      </c>
      <c r="AA309" s="264" t="s">
        <v>18</v>
      </c>
      <c r="AB309" s="208" t="s">
        <v>22</v>
      </c>
      <c r="AC309" s="216" t="s">
        <v>0</v>
      </c>
    </row>
    <row r="310" spans="1:29" ht="12.75" customHeight="1">
      <c r="A310" s="225"/>
      <c r="B310" s="195"/>
      <c r="C310" s="195"/>
      <c r="D310" s="195"/>
      <c r="E310" s="195"/>
      <c r="F310" s="195"/>
      <c r="G310" s="195">
        <v>23</v>
      </c>
      <c r="H310" s="196" t="s">
        <v>303</v>
      </c>
      <c r="I310" s="197">
        <f>SUM(I311:I315)</f>
        <v>600000</v>
      </c>
      <c r="J310" s="197">
        <f>SUM(J311:J315)</f>
        <v>0</v>
      </c>
      <c r="K310" s="198">
        <f t="shared" ref="K310:Y310" si="26">SUM(K311:K315)</f>
        <v>600000</v>
      </c>
      <c r="L310" s="198">
        <f>SUM(L311:L315)</f>
        <v>0</v>
      </c>
      <c r="M310" s="198">
        <f t="shared" si="26"/>
        <v>500000</v>
      </c>
      <c r="N310" s="198">
        <f>SUM(N311:N315)</f>
        <v>0</v>
      </c>
      <c r="O310" s="198">
        <f t="shared" si="26"/>
        <v>500000</v>
      </c>
      <c r="P310" s="198">
        <f t="shared" si="26"/>
        <v>0</v>
      </c>
      <c r="Q310" s="198">
        <f t="shared" si="26"/>
        <v>0</v>
      </c>
      <c r="R310" s="198">
        <f t="shared" si="26"/>
        <v>0</v>
      </c>
      <c r="S310" s="198">
        <f t="shared" si="26"/>
        <v>0</v>
      </c>
      <c r="T310" s="198">
        <f t="shared" si="26"/>
        <v>0</v>
      </c>
      <c r="U310" s="198">
        <f t="shared" si="26"/>
        <v>0</v>
      </c>
      <c r="V310" s="198">
        <f t="shared" si="26"/>
        <v>0</v>
      </c>
      <c r="W310" s="198">
        <f t="shared" si="26"/>
        <v>0</v>
      </c>
      <c r="X310" s="198">
        <f t="shared" si="26"/>
        <v>0</v>
      </c>
      <c r="Y310" s="198">
        <f t="shared" si="26"/>
        <v>0</v>
      </c>
      <c r="Z310" s="265"/>
      <c r="AA310" s="265"/>
      <c r="AB310" s="195"/>
      <c r="AC310" s="226" t="s">
        <v>319</v>
      </c>
    </row>
    <row r="311" spans="1:29" ht="25.5" customHeight="1">
      <c r="A311" s="121">
        <v>5006110001</v>
      </c>
      <c r="B311" s="132">
        <v>50</v>
      </c>
      <c r="C311" s="125" t="s">
        <v>305</v>
      </c>
      <c r="D311" s="122" t="s">
        <v>9</v>
      </c>
      <c r="E311" s="126"/>
      <c r="F311" s="217"/>
      <c r="G311" s="217">
        <v>23</v>
      </c>
      <c r="H311" s="218" t="s">
        <v>307</v>
      </c>
      <c r="I311" s="203">
        <v>30000</v>
      </c>
      <c r="J311" s="203" t="s">
        <v>220</v>
      </c>
      <c r="K311" s="204">
        <v>30000</v>
      </c>
      <c r="L311" s="204">
        <v>0</v>
      </c>
      <c r="M311" s="204">
        <v>30000</v>
      </c>
      <c r="N311" s="204">
        <v>0</v>
      </c>
      <c r="O311" s="204">
        <v>30000</v>
      </c>
      <c r="P311" s="205">
        <v>0</v>
      </c>
      <c r="Q311" s="205">
        <v>0</v>
      </c>
      <c r="R311" s="206">
        <v>0</v>
      </c>
      <c r="S311" s="206">
        <v>0</v>
      </c>
      <c r="T311" s="206">
        <v>0</v>
      </c>
      <c r="U311" s="204">
        <v>0</v>
      </c>
      <c r="V311" s="204">
        <v>0</v>
      </c>
      <c r="W311" s="204">
        <v>0</v>
      </c>
      <c r="X311" s="204">
        <v>0</v>
      </c>
      <c r="Y311" s="207">
        <v>0</v>
      </c>
      <c r="Z311" s="264" t="s">
        <v>257</v>
      </c>
      <c r="AA311" s="264" t="s">
        <v>18</v>
      </c>
      <c r="AB311" s="208" t="s">
        <v>22</v>
      </c>
      <c r="AC311" s="216" t="s">
        <v>319</v>
      </c>
    </row>
    <row r="312" spans="1:29" ht="25.5" customHeight="1">
      <c r="A312" s="88">
        <v>5006510001</v>
      </c>
      <c r="B312" s="133">
        <v>60</v>
      </c>
      <c r="C312" s="125" t="s">
        <v>305</v>
      </c>
      <c r="D312" s="89" t="s">
        <v>9</v>
      </c>
      <c r="E312" s="126"/>
      <c r="F312" s="217"/>
      <c r="G312" s="217">
        <v>23</v>
      </c>
      <c r="H312" s="218" t="s">
        <v>306</v>
      </c>
      <c r="I312" s="203">
        <v>170000</v>
      </c>
      <c r="J312" s="203" t="s">
        <v>220</v>
      </c>
      <c r="K312" s="204">
        <f>70000+100000</f>
        <v>170000</v>
      </c>
      <c r="L312" s="204">
        <v>0</v>
      </c>
      <c r="M312" s="204">
        <v>70000</v>
      </c>
      <c r="N312" s="204">
        <v>0</v>
      </c>
      <c r="O312" s="204">
        <v>70000</v>
      </c>
      <c r="P312" s="205">
        <v>0</v>
      </c>
      <c r="Q312" s="205">
        <v>0</v>
      </c>
      <c r="R312" s="206">
        <v>0</v>
      </c>
      <c r="S312" s="206">
        <v>0</v>
      </c>
      <c r="T312" s="206">
        <v>0</v>
      </c>
      <c r="U312" s="204">
        <v>0</v>
      </c>
      <c r="V312" s="204">
        <v>0</v>
      </c>
      <c r="W312" s="204">
        <v>0</v>
      </c>
      <c r="X312" s="204">
        <v>0</v>
      </c>
      <c r="Y312" s="207">
        <v>0</v>
      </c>
      <c r="Z312" s="264" t="s">
        <v>257</v>
      </c>
      <c r="AA312" s="264" t="s">
        <v>18</v>
      </c>
      <c r="AB312" s="208" t="s">
        <v>22</v>
      </c>
      <c r="AC312" s="216" t="s">
        <v>319</v>
      </c>
    </row>
    <row r="313" spans="1:29" ht="25.5" customHeight="1">
      <c r="A313" s="88">
        <v>5007510001</v>
      </c>
      <c r="B313" s="133">
        <v>60</v>
      </c>
      <c r="C313" s="125" t="s">
        <v>73</v>
      </c>
      <c r="D313" s="89" t="s">
        <v>9</v>
      </c>
      <c r="E313" s="126"/>
      <c r="F313" s="217"/>
      <c r="G313" s="217">
        <v>23</v>
      </c>
      <c r="H313" s="219" t="s">
        <v>74</v>
      </c>
      <c r="I313" s="203">
        <v>150000</v>
      </c>
      <c r="J313" s="203" t="s">
        <v>220</v>
      </c>
      <c r="K313" s="204">
        <v>150000</v>
      </c>
      <c r="L313" s="204">
        <v>0</v>
      </c>
      <c r="M313" s="204">
        <v>150000</v>
      </c>
      <c r="N313" s="204">
        <v>0</v>
      </c>
      <c r="O313" s="204">
        <v>150000</v>
      </c>
      <c r="P313" s="205">
        <v>0</v>
      </c>
      <c r="Q313" s="205">
        <v>0</v>
      </c>
      <c r="R313" s="206">
        <v>0</v>
      </c>
      <c r="S313" s="206">
        <v>0</v>
      </c>
      <c r="T313" s="206">
        <v>0</v>
      </c>
      <c r="U313" s="204">
        <v>0</v>
      </c>
      <c r="V313" s="204">
        <v>0</v>
      </c>
      <c r="W313" s="204">
        <v>0</v>
      </c>
      <c r="X313" s="204">
        <v>0</v>
      </c>
      <c r="Y313" s="207">
        <v>0</v>
      </c>
      <c r="Z313" s="264" t="s">
        <v>257</v>
      </c>
      <c r="AA313" s="264" t="s">
        <v>18</v>
      </c>
      <c r="AB313" s="208" t="s">
        <v>22</v>
      </c>
      <c r="AC313" s="216" t="s">
        <v>319</v>
      </c>
    </row>
    <row r="314" spans="1:29" ht="25.5" customHeight="1">
      <c r="A314" s="88">
        <v>5007510002</v>
      </c>
      <c r="B314" s="133">
        <v>60</v>
      </c>
      <c r="C314" s="125" t="s">
        <v>73</v>
      </c>
      <c r="D314" s="89" t="s">
        <v>9</v>
      </c>
      <c r="E314" s="126"/>
      <c r="F314" s="217"/>
      <c r="G314" s="217">
        <v>23</v>
      </c>
      <c r="H314" s="219" t="s">
        <v>304</v>
      </c>
      <c r="I314" s="203">
        <v>100000</v>
      </c>
      <c r="J314" s="203" t="s">
        <v>220</v>
      </c>
      <c r="K314" s="204">
        <v>100000</v>
      </c>
      <c r="L314" s="204">
        <v>0</v>
      </c>
      <c r="M314" s="204">
        <v>100000</v>
      </c>
      <c r="N314" s="204">
        <v>0</v>
      </c>
      <c r="O314" s="204">
        <v>100000</v>
      </c>
      <c r="P314" s="205">
        <v>0</v>
      </c>
      <c r="Q314" s="205">
        <v>0</v>
      </c>
      <c r="R314" s="206">
        <v>0</v>
      </c>
      <c r="S314" s="206">
        <v>0</v>
      </c>
      <c r="T314" s="206">
        <v>0</v>
      </c>
      <c r="U314" s="204">
        <v>0</v>
      </c>
      <c r="V314" s="204">
        <v>0</v>
      </c>
      <c r="W314" s="204">
        <v>0</v>
      </c>
      <c r="X314" s="204">
        <v>0</v>
      </c>
      <c r="Y314" s="207">
        <v>0</v>
      </c>
      <c r="Z314" s="264" t="s">
        <v>257</v>
      </c>
      <c r="AA314" s="264" t="s">
        <v>18</v>
      </c>
      <c r="AB314" s="208" t="s">
        <v>22</v>
      </c>
      <c r="AC314" s="216" t="s">
        <v>319</v>
      </c>
    </row>
    <row r="315" spans="1:29" ht="12.75" customHeight="1">
      <c r="A315" s="88">
        <v>5008510001</v>
      </c>
      <c r="B315" s="133">
        <v>60</v>
      </c>
      <c r="C315" s="125" t="s">
        <v>76</v>
      </c>
      <c r="D315" s="89" t="s">
        <v>9</v>
      </c>
      <c r="E315" s="126"/>
      <c r="F315" s="217"/>
      <c r="G315" s="217">
        <v>23</v>
      </c>
      <c r="H315" s="219" t="s">
        <v>75</v>
      </c>
      <c r="I315" s="203">
        <v>150000</v>
      </c>
      <c r="J315" s="203" t="s">
        <v>220</v>
      </c>
      <c r="K315" s="204">
        <v>150000</v>
      </c>
      <c r="L315" s="204">
        <v>0</v>
      </c>
      <c r="M315" s="204">
        <v>150000</v>
      </c>
      <c r="N315" s="204">
        <v>0</v>
      </c>
      <c r="O315" s="204">
        <v>150000</v>
      </c>
      <c r="P315" s="205">
        <v>0</v>
      </c>
      <c r="Q315" s="205">
        <v>0</v>
      </c>
      <c r="R315" s="206">
        <v>0</v>
      </c>
      <c r="S315" s="206">
        <v>0</v>
      </c>
      <c r="T315" s="206">
        <v>0</v>
      </c>
      <c r="U315" s="204">
        <v>0</v>
      </c>
      <c r="V315" s="204">
        <v>0</v>
      </c>
      <c r="W315" s="204">
        <v>0</v>
      </c>
      <c r="X315" s="204">
        <v>0</v>
      </c>
      <c r="Y315" s="207">
        <v>0</v>
      </c>
      <c r="Z315" s="264" t="s">
        <v>257</v>
      </c>
      <c r="AA315" s="264" t="s">
        <v>18</v>
      </c>
      <c r="AB315" s="208" t="s">
        <v>22</v>
      </c>
      <c r="AC315" s="216" t="s">
        <v>319</v>
      </c>
    </row>
    <row r="316" spans="1:29" ht="25.5" customHeight="1">
      <c r="A316" s="225"/>
      <c r="B316" s="195"/>
      <c r="C316" s="195"/>
      <c r="D316" s="195"/>
      <c r="E316" s="195"/>
      <c r="F316" s="195"/>
      <c r="G316" s="195">
        <v>24</v>
      </c>
      <c r="H316" s="196" t="s">
        <v>302</v>
      </c>
      <c r="I316" s="197">
        <f>SUM(I317:I325)</f>
        <v>892745</v>
      </c>
      <c r="J316" s="197">
        <f>SUM(J317:J325)</f>
        <v>12000</v>
      </c>
      <c r="K316" s="198">
        <f t="shared" ref="K316:Y316" si="27">SUM(K317:K325)</f>
        <v>90000</v>
      </c>
      <c r="L316" s="198">
        <f>SUM(L317:L325)</f>
        <v>154200</v>
      </c>
      <c r="M316" s="198">
        <f t="shared" si="27"/>
        <v>90000</v>
      </c>
      <c r="N316" s="198">
        <f>SUM(N317:N325)</f>
        <v>82746</v>
      </c>
      <c r="O316" s="198">
        <f t="shared" si="27"/>
        <v>90000</v>
      </c>
      <c r="P316" s="198">
        <f t="shared" si="27"/>
        <v>359800</v>
      </c>
      <c r="Q316" s="198">
        <f t="shared" si="27"/>
        <v>193072</v>
      </c>
      <c r="R316" s="198">
        <f t="shared" si="27"/>
        <v>0</v>
      </c>
      <c r="S316" s="198">
        <f t="shared" si="27"/>
        <v>0</v>
      </c>
      <c r="T316" s="198">
        <f t="shared" si="27"/>
        <v>0</v>
      </c>
      <c r="U316" s="198">
        <f t="shared" si="27"/>
        <v>0</v>
      </c>
      <c r="V316" s="198">
        <f t="shared" si="27"/>
        <v>0</v>
      </c>
      <c r="W316" s="198">
        <f t="shared" si="27"/>
        <v>0</v>
      </c>
      <c r="X316" s="198">
        <f t="shared" si="27"/>
        <v>0</v>
      </c>
      <c r="Y316" s="198">
        <f t="shared" si="27"/>
        <v>0</v>
      </c>
      <c r="Z316" s="265"/>
      <c r="AA316" s="265"/>
      <c r="AB316" s="195"/>
      <c r="AC316" s="226" t="s">
        <v>302</v>
      </c>
    </row>
    <row r="317" spans="1:29" ht="38.25" customHeight="1">
      <c r="A317" s="131">
        <v>5003130003</v>
      </c>
      <c r="B317" s="124">
        <v>50</v>
      </c>
      <c r="C317" s="125" t="s">
        <v>79</v>
      </c>
      <c r="D317" s="200" t="s">
        <v>11</v>
      </c>
      <c r="E317" s="126"/>
      <c r="F317" s="201" t="s">
        <v>8</v>
      </c>
      <c r="G317" s="201">
        <v>24</v>
      </c>
      <c r="H317" s="202" t="s">
        <v>603</v>
      </c>
      <c r="I317" s="203">
        <v>29900</v>
      </c>
      <c r="J317" s="203" t="s">
        <v>220</v>
      </c>
      <c r="K317" s="204">
        <v>29900</v>
      </c>
      <c r="L317" s="204">
        <v>0</v>
      </c>
      <c r="M317" s="204">
        <v>29900</v>
      </c>
      <c r="N317" s="204">
        <v>0</v>
      </c>
      <c r="O317" s="204">
        <v>29900</v>
      </c>
      <c r="P317" s="205">
        <v>0</v>
      </c>
      <c r="Q317" s="205">
        <v>0</v>
      </c>
      <c r="R317" s="206">
        <v>0</v>
      </c>
      <c r="S317" s="206">
        <v>0</v>
      </c>
      <c r="T317" s="206">
        <v>0</v>
      </c>
      <c r="U317" s="204">
        <v>0</v>
      </c>
      <c r="V317" s="204">
        <v>0</v>
      </c>
      <c r="W317" s="204">
        <v>0</v>
      </c>
      <c r="X317" s="204">
        <v>0</v>
      </c>
      <c r="Y317" s="207">
        <v>0</v>
      </c>
      <c r="Z317" s="264" t="s">
        <v>257</v>
      </c>
      <c r="AA317" s="264" t="s">
        <v>18</v>
      </c>
      <c r="AB317" s="208" t="s">
        <v>26</v>
      </c>
      <c r="AC317" s="216" t="s">
        <v>604</v>
      </c>
    </row>
    <row r="318" spans="1:29" ht="38.25" customHeight="1">
      <c r="A318" s="131">
        <v>5003530001</v>
      </c>
      <c r="B318" s="124">
        <v>60</v>
      </c>
      <c r="C318" s="125" t="s">
        <v>79</v>
      </c>
      <c r="D318" s="200" t="s">
        <v>6</v>
      </c>
      <c r="E318" s="126"/>
      <c r="F318" s="201" t="s">
        <v>8</v>
      </c>
      <c r="G318" s="201">
        <v>24</v>
      </c>
      <c r="H318" s="202" t="s">
        <v>81</v>
      </c>
      <c r="I318" s="203">
        <v>9427</v>
      </c>
      <c r="J318" s="203" t="s">
        <v>220</v>
      </c>
      <c r="K318" s="204">
        <v>8700</v>
      </c>
      <c r="L318" s="204">
        <v>0</v>
      </c>
      <c r="M318" s="204">
        <v>8700</v>
      </c>
      <c r="N318" s="204">
        <v>0</v>
      </c>
      <c r="O318" s="204">
        <v>8700</v>
      </c>
      <c r="P318" s="205">
        <v>0</v>
      </c>
      <c r="Q318" s="205">
        <v>0</v>
      </c>
      <c r="R318" s="206">
        <v>0</v>
      </c>
      <c r="S318" s="206">
        <v>0</v>
      </c>
      <c r="T318" s="206">
        <v>0</v>
      </c>
      <c r="U318" s="204">
        <v>0</v>
      </c>
      <c r="V318" s="204">
        <v>0</v>
      </c>
      <c r="W318" s="204">
        <v>0</v>
      </c>
      <c r="X318" s="204">
        <v>0</v>
      </c>
      <c r="Y318" s="207">
        <v>0</v>
      </c>
      <c r="Z318" s="264">
        <v>41640</v>
      </c>
      <c r="AA318" s="264" t="s">
        <v>18</v>
      </c>
      <c r="AB318" s="208" t="s">
        <v>26</v>
      </c>
      <c r="AC318" s="216" t="s">
        <v>604</v>
      </c>
    </row>
    <row r="319" spans="1:29" ht="38.25" customHeight="1">
      <c r="A319" s="131">
        <v>5003730002</v>
      </c>
      <c r="B319" s="124">
        <v>60</v>
      </c>
      <c r="C319" s="125" t="s">
        <v>79</v>
      </c>
      <c r="D319" s="200" t="s">
        <v>13</v>
      </c>
      <c r="E319" s="126"/>
      <c r="F319" s="201" t="s">
        <v>8</v>
      </c>
      <c r="G319" s="201">
        <v>24</v>
      </c>
      <c r="H319" s="202" t="s">
        <v>605</v>
      </c>
      <c r="I319" s="203">
        <v>350000</v>
      </c>
      <c r="J319" s="203">
        <v>2000</v>
      </c>
      <c r="K319" s="204">
        <v>0</v>
      </c>
      <c r="L319" s="204">
        <v>52200</v>
      </c>
      <c r="M319" s="204">
        <v>0</v>
      </c>
      <c r="N319" s="204">
        <v>52200</v>
      </c>
      <c r="O319" s="204">
        <v>0</v>
      </c>
      <c r="P319" s="205">
        <v>121800</v>
      </c>
      <c r="Q319" s="205">
        <v>121800</v>
      </c>
      <c r="R319" s="206">
        <v>0</v>
      </c>
      <c r="S319" s="206">
        <v>0</v>
      </c>
      <c r="T319" s="206">
        <v>0</v>
      </c>
      <c r="U319" s="204">
        <v>0</v>
      </c>
      <c r="V319" s="204">
        <v>0</v>
      </c>
      <c r="W319" s="204">
        <v>0</v>
      </c>
      <c r="X319" s="204">
        <v>0</v>
      </c>
      <c r="Y319" s="207">
        <v>0</v>
      </c>
      <c r="Z319" s="264">
        <v>41640</v>
      </c>
      <c r="AA319" s="264" t="s">
        <v>30</v>
      </c>
      <c r="AB319" s="208" t="s">
        <v>22</v>
      </c>
      <c r="AC319" s="216" t="s">
        <v>604</v>
      </c>
    </row>
    <row r="320" spans="1:29" ht="38.25" customHeight="1">
      <c r="A320" s="131">
        <v>5003130004</v>
      </c>
      <c r="B320" s="124">
        <v>50</v>
      </c>
      <c r="C320" s="125" t="s">
        <v>79</v>
      </c>
      <c r="D320" s="200" t="s">
        <v>11</v>
      </c>
      <c r="E320" s="126"/>
      <c r="F320" s="201" t="s">
        <v>8</v>
      </c>
      <c r="G320" s="201">
        <v>24</v>
      </c>
      <c r="H320" s="202" t="s">
        <v>80</v>
      </c>
      <c r="I320" s="203">
        <v>20000</v>
      </c>
      <c r="J320" s="203" t="s">
        <v>220</v>
      </c>
      <c r="K320" s="204">
        <v>20000</v>
      </c>
      <c r="L320" s="204">
        <v>0</v>
      </c>
      <c r="M320" s="204">
        <v>20000</v>
      </c>
      <c r="N320" s="204">
        <v>0</v>
      </c>
      <c r="O320" s="204">
        <v>20000</v>
      </c>
      <c r="P320" s="205">
        <v>0</v>
      </c>
      <c r="Q320" s="205">
        <v>0</v>
      </c>
      <c r="R320" s="206">
        <v>0</v>
      </c>
      <c r="S320" s="206">
        <v>0</v>
      </c>
      <c r="T320" s="206">
        <v>0</v>
      </c>
      <c r="U320" s="204">
        <v>0</v>
      </c>
      <c r="V320" s="204">
        <v>0</v>
      </c>
      <c r="W320" s="204">
        <v>0</v>
      </c>
      <c r="X320" s="204">
        <v>0</v>
      </c>
      <c r="Y320" s="207">
        <v>0</v>
      </c>
      <c r="Z320" s="264" t="s">
        <v>257</v>
      </c>
      <c r="AA320" s="264" t="s">
        <v>18</v>
      </c>
      <c r="AB320" s="208" t="s">
        <v>47</v>
      </c>
      <c r="AC320" s="216" t="s">
        <v>606</v>
      </c>
    </row>
    <row r="321" spans="1:29" ht="38.25" customHeight="1">
      <c r="A321" s="131">
        <v>5003530002</v>
      </c>
      <c r="B321" s="124">
        <v>60</v>
      </c>
      <c r="C321" s="125" t="s">
        <v>79</v>
      </c>
      <c r="D321" s="200" t="s">
        <v>59</v>
      </c>
      <c r="E321" s="126"/>
      <c r="F321" s="201" t="s">
        <v>8</v>
      </c>
      <c r="G321" s="201">
        <v>24</v>
      </c>
      <c r="H321" s="202" t="s">
        <v>607</v>
      </c>
      <c r="I321" s="203">
        <v>6200</v>
      </c>
      <c r="J321" s="203" t="s">
        <v>220</v>
      </c>
      <c r="K321" s="204">
        <v>6000</v>
      </c>
      <c r="L321" s="204">
        <v>0</v>
      </c>
      <c r="M321" s="204">
        <v>6000</v>
      </c>
      <c r="N321" s="204">
        <v>0</v>
      </c>
      <c r="O321" s="204">
        <v>6000</v>
      </c>
      <c r="P321" s="205">
        <v>0</v>
      </c>
      <c r="Q321" s="205">
        <v>0</v>
      </c>
      <c r="R321" s="206">
        <v>0</v>
      </c>
      <c r="S321" s="206">
        <v>0</v>
      </c>
      <c r="T321" s="206">
        <v>0</v>
      </c>
      <c r="U321" s="204">
        <v>0</v>
      </c>
      <c r="V321" s="204">
        <v>0</v>
      </c>
      <c r="W321" s="204">
        <v>0</v>
      </c>
      <c r="X321" s="204">
        <v>0</v>
      </c>
      <c r="Y321" s="207">
        <v>0</v>
      </c>
      <c r="Z321" s="264" t="s">
        <v>257</v>
      </c>
      <c r="AA321" s="264" t="s">
        <v>18</v>
      </c>
      <c r="AB321" s="208" t="s">
        <v>47</v>
      </c>
      <c r="AC321" s="216" t="s">
        <v>608</v>
      </c>
    </row>
    <row r="322" spans="1:29" ht="51" customHeight="1">
      <c r="A322" s="131">
        <v>5713530030</v>
      </c>
      <c r="B322" s="124">
        <v>60</v>
      </c>
      <c r="C322" s="125" t="s">
        <v>79</v>
      </c>
      <c r="D322" s="200" t="s">
        <v>13</v>
      </c>
      <c r="E322" s="126"/>
      <c r="F322" s="201" t="s">
        <v>8</v>
      </c>
      <c r="G322" s="201">
        <v>24</v>
      </c>
      <c r="H322" s="202" t="s">
        <v>609</v>
      </c>
      <c r="I322" s="203">
        <v>451818</v>
      </c>
      <c r="J322" s="203">
        <v>10000</v>
      </c>
      <c r="K322" s="204">
        <v>0</v>
      </c>
      <c r="L322" s="204">
        <v>102000</v>
      </c>
      <c r="M322" s="204">
        <v>0</v>
      </c>
      <c r="N322" s="204">
        <v>30546</v>
      </c>
      <c r="O322" s="204">
        <v>0</v>
      </c>
      <c r="P322" s="205">
        <v>238000</v>
      </c>
      <c r="Q322" s="205">
        <v>71272</v>
      </c>
      <c r="R322" s="206">
        <v>0</v>
      </c>
      <c r="S322" s="206">
        <v>0</v>
      </c>
      <c r="T322" s="206">
        <v>0</v>
      </c>
      <c r="U322" s="204">
        <v>0</v>
      </c>
      <c r="V322" s="204">
        <v>0</v>
      </c>
      <c r="W322" s="204">
        <v>0</v>
      </c>
      <c r="X322" s="204">
        <v>0</v>
      </c>
      <c r="Y322" s="207">
        <v>0</v>
      </c>
      <c r="Z322" s="264" t="s">
        <v>34</v>
      </c>
      <c r="AA322" s="264" t="s">
        <v>30</v>
      </c>
      <c r="AB322" s="208" t="s">
        <v>47</v>
      </c>
      <c r="AC322" s="216" t="s">
        <v>608</v>
      </c>
    </row>
    <row r="323" spans="1:29" ht="51" customHeight="1">
      <c r="A323" s="131">
        <v>5003130002</v>
      </c>
      <c r="B323" s="124">
        <v>50</v>
      </c>
      <c r="C323" s="125" t="s">
        <v>79</v>
      </c>
      <c r="D323" s="200" t="s">
        <v>11</v>
      </c>
      <c r="E323" s="126"/>
      <c r="F323" s="201" t="s">
        <v>9</v>
      </c>
      <c r="G323" s="201">
        <v>24</v>
      </c>
      <c r="H323" s="202" t="s">
        <v>610</v>
      </c>
      <c r="I323" s="203">
        <v>7500</v>
      </c>
      <c r="J323" s="203" t="s">
        <v>220</v>
      </c>
      <c r="K323" s="204">
        <v>7500</v>
      </c>
      <c r="L323" s="204">
        <v>0</v>
      </c>
      <c r="M323" s="204">
        <v>7500</v>
      </c>
      <c r="N323" s="204">
        <v>0</v>
      </c>
      <c r="O323" s="204">
        <v>7500</v>
      </c>
      <c r="P323" s="205">
        <v>0</v>
      </c>
      <c r="Q323" s="205">
        <v>0</v>
      </c>
      <c r="R323" s="206">
        <v>0</v>
      </c>
      <c r="S323" s="206">
        <v>0</v>
      </c>
      <c r="T323" s="206">
        <v>0</v>
      </c>
      <c r="U323" s="204">
        <v>0</v>
      </c>
      <c r="V323" s="204">
        <v>0</v>
      </c>
      <c r="W323" s="204">
        <v>0</v>
      </c>
      <c r="X323" s="204">
        <v>0</v>
      </c>
      <c r="Y323" s="207">
        <v>0</v>
      </c>
      <c r="Z323" s="264" t="s">
        <v>257</v>
      </c>
      <c r="AA323" s="264" t="s">
        <v>18</v>
      </c>
      <c r="AB323" s="208" t="s">
        <v>23</v>
      </c>
      <c r="AC323" s="216" t="s">
        <v>611</v>
      </c>
    </row>
    <row r="324" spans="1:29" ht="25.5" customHeight="1" thickBot="1">
      <c r="A324" s="139">
        <v>5003130001</v>
      </c>
      <c r="B324" s="140">
        <v>50</v>
      </c>
      <c r="C324" s="141" t="s">
        <v>79</v>
      </c>
      <c r="D324" s="227" t="s">
        <v>11</v>
      </c>
      <c r="E324" s="142"/>
      <c r="F324" s="228" t="s">
        <v>8</v>
      </c>
      <c r="G324" s="228">
        <v>24</v>
      </c>
      <c r="H324" s="229" t="s">
        <v>612</v>
      </c>
      <c r="I324" s="230">
        <v>17900</v>
      </c>
      <c r="J324" s="230" t="s">
        <v>220</v>
      </c>
      <c r="K324" s="231">
        <v>17900</v>
      </c>
      <c r="L324" s="231">
        <v>0</v>
      </c>
      <c r="M324" s="231">
        <v>17900</v>
      </c>
      <c r="N324" s="231">
        <v>0</v>
      </c>
      <c r="O324" s="231">
        <v>17900</v>
      </c>
      <c r="P324" s="232">
        <v>0</v>
      </c>
      <c r="Q324" s="232">
        <v>0</v>
      </c>
      <c r="R324" s="233">
        <v>0</v>
      </c>
      <c r="S324" s="233">
        <v>0</v>
      </c>
      <c r="T324" s="233">
        <v>0</v>
      </c>
      <c r="U324" s="231">
        <v>0</v>
      </c>
      <c r="V324" s="231">
        <v>0</v>
      </c>
      <c r="W324" s="231">
        <v>0</v>
      </c>
      <c r="X324" s="231">
        <v>0</v>
      </c>
      <c r="Y324" s="234">
        <v>0</v>
      </c>
      <c r="Z324" s="276" t="s">
        <v>257</v>
      </c>
      <c r="AA324" s="276" t="s">
        <v>18</v>
      </c>
      <c r="AB324" s="235" t="s">
        <v>22</v>
      </c>
      <c r="AC324" s="236" t="s">
        <v>613</v>
      </c>
    </row>
    <row r="325" spans="1:29">
      <c r="I325" s="220"/>
      <c r="J325" s="220"/>
      <c r="K325" s="175"/>
      <c r="L325" s="175"/>
      <c r="M325" s="175"/>
      <c r="N325" s="175"/>
      <c r="O325" s="175"/>
      <c r="P325" s="175"/>
      <c r="Q325" s="175"/>
      <c r="R325" s="175"/>
      <c r="S325" s="175"/>
      <c r="T325" s="175"/>
      <c r="U325" s="175"/>
      <c r="V325" s="175"/>
      <c r="W325" s="175"/>
      <c r="X325" s="175"/>
      <c r="Y325" s="175"/>
    </row>
    <row r="326" spans="1:29">
      <c r="I326" s="220"/>
      <c r="J326" s="220"/>
      <c r="K326" s="175"/>
      <c r="L326" s="175"/>
      <c r="M326" s="175"/>
      <c r="N326" s="175"/>
      <c r="O326" s="175"/>
      <c r="P326" s="175"/>
      <c r="Q326" s="175"/>
      <c r="R326" s="175"/>
      <c r="S326" s="175"/>
      <c r="T326" s="175"/>
      <c r="U326" s="175"/>
      <c r="V326" s="175"/>
      <c r="W326" s="175"/>
      <c r="X326" s="175"/>
      <c r="Y326" s="175"/>
    </row>
    <row r="327" spans="1:29">
      <c r="I327" s="221"/>
      <c r="J327" s="221"/>
      <c r="K327" s="175"/>
      <c r="L327" s="175"/>
      <c r="M327" s="175"/>
      <c r="N327" s="175"/>
      <c r="O327" s="175"/>
      <c r="P327" s="175"/>
      <c r="Q327" s="175"/>
      <c r="R327" s="175"/>
      <c r="S327" s="175"/>
      <c r="T327" s="175"/>
      <c r="U327" s="175"/>
      <c r="V327" s="175"/>
      <c r="W327" s="175"/>
      <c r="X327" s="175"/>
      <c r="Y327" s="175"/>
    </row>
    <row r="328" spans="1:29">
      <c r="I328" s="221"/>
      <c r="J328" s="221"/>
      <c r="K328" s="175"/>
      <c r="L328" s="175"/>
      <c r="M328" s="175"/>
      <c r="N328" s="175"/>
      <c r="O328" s="175"/>
      <c r="P328" s="175"/>
      <c r="Q328" s="175"/>
      <c r="R328" s="175"/>
      <c r="S328" s="175"/>
      <c r="T328" s="175"/>
      <c r="U328" s="175"/>
      <c r="V328" s="175"/>
      <c r="W328" s="175"/>
      <c r="X328" s="175"/>
      <c r="Y328" s="175"/>
    </row>
  </sheetData>
  <sheetProtection insertColumns="0" insertRows="0" sort="0" autoFilter="0" pivotTables="0"/>
  <protectedRanges>
    <protectedRange sqref="AB323" name="Oblast6_2"/>
    <protectedRange sqref="AC323" name="Oblast6_29"/>
  </protectedRanges>
  <autoFilter ref="A11:AC324">
    <filterColumn colId="7"/>
    <filterColumn colId="21"/>
  </autoFilter>
  <mergeCells count="1">
    <mergeCell ref="P1:Q1"/>
  </mergeCells>
  <conditionalFormatting sqref="B311:B315 B317:B324 B306:B309 B301 B303:B304 B292:B299 B268:B290 B248:B266 B195:B198 B200:B201 B211:B235 B192 B177:B190 B203:B209 B237:B246 B168:B175 B134:B152 B154:B158 B161:B166 B67:B132 B25:B40 B42:B65 B19:B23 B14:B17">
    <cfRule type="cellIs" dxfId="13" priority="19" stopIfTrue="1" operator="equal">
      <formula>50</formula>
    </cfRule>
  </conditionalFormatting>
  <conditionalFormatting sqref="I317:I324 I306:I309 I301 I303:I304 I292:I299 I327:I328 I195:I198 I200:I201 I211:I235 I192 I177:I190 I203:I209 I248:I266 I237:I246 I168:I175 I134:I152 I161:I166 I67:I132 I25:I40 I42:I65 I19:I23 I14:I17 I154:I158 I268:I290 I311:I315">
    <cfRule type="cellIs" dxfId="12" priority="18" stopIfTrue="1" operator="equal">
      <formula>0</formula>
    </cfRule>
  </conditionalFormatting>
  <dataValidations count="16">
    <dataValidation type="list" allowBlank="1" showInputMessage="1" showErrorMessage="1" error="Zadejte prosím údaj ze seznamu" sqref="WWD317:WWD324 JR301 TN301 ADJ301 ANF301 AXB301 BGX301 BQT301 CAP301 CKL301 CUH301 DED301 DNZ301 DXV301 EHR301 ERN301 FBJ301 FLF301 FVB301 GEX301 GOT301 GYP301 HIL301 HSH301 ICD301 ILZ301 IVV301 JFR301 JPN301 JZJ301 KJF301 KTB301 LCX301 LMT301 LWP301 MGL301 MQH301 NAD301 NJZ301 NTV301 ODR301 ONN301 OXJ301 PHF301 PRB301 QAX301 QKT301 QUP301 REL301 ROH301 RYD301 SHZ301 SRV301 TBR301 TLN301 TVJ301 UFF301 UPB301 UYX301 VIT301 VSP301 WCL301 WMH301 WWD301 WWD306:WWD309 WMH306:WMH309 WCL306:WCL309 VSP306:VSP309 VIT306:VIT309 UYX306:UYX309 UPB306:UPB309 UFF306:UFF309 TVJ306:TVJ309 TLN306:TLN309 TBR306:TBR309 SRV306:SRV309 SHZ306:SHZ309 RYD306:RYD309 ROH306:ROH309 REL306:REL309 QUP306:QUP309 QKT306:QKT309 QAX306:QAX309 PRB306:PRB309 PHF306:PHF309 OXJ306:OXJ309 ONN306:ONN309 ODR306:ODR309 NTV306:NTV309 NJZ306:NJZ309 NAD306:NAD309 MQH306:MQH309 MGL306:MGL309 LWP306:LWP309 LMT306:LMT309 LCX306:LCX309 KTB306:KTB309 KJF306:KJF309 JZJ306:JZJ309 JPN306:JPN309 JFR306:JFR309 IVV306:IVV309 ILZ306:ILZ309 ICD306:ICD309 HSH306:HSH309 HIL306:HIL309 GYP306:GYP309 GOT306:GOT309 GEX306:GEX309 FVB306:FVB309 FLF306:FLF309 FBJ306:FBJ309 ERN306:ERN309 EHR306:EHR309 DXV306:DXV309 DNZ306:DNZ309 DED306:DED309 CUH306:CUH309 CKL306:CKL309 CAP306:CAP309 BQT306:BQT309 BGX306:BGX309 AXB306:AXB309 ANF306:ANF309 ADJ306:ADJ309 TN306:TN309 JR306:JR309 WWD303:WWD304 WMH303:WMH304 WCL303:WCL304 VSP303:VSP304 VIT303:VIT304 UYX303:UYX304 UPB303:UPB304 UFF303:UFF304 TVJ303:TVJ304 TLN303:TLN304 TBR303:TBR304 SRV303:SRV304 SHZ303:SHZ304 RYD303:RYD304 ROH303:ROH304 REL303:REL304 QUP303:QUP304 QKT303:QKT304 QAX303:QAX304 PRB303:PRB304 PHF303:PHF304 OXJ303:OXJ304 ONN303:ONN304 ODR303:ODR304 NTV303:NTV304 NJZ303:NJZ304 NAD303:NAD304 MQH303:MQH304 MGL303:MGL304 LWP303:LWP304 LMT303:LMT304 LCX303:LCX304 KTB303:KTB304 KJF303:KJF304 JZJ303:JZJ304 JPN303:JPN304 JFR303:JFR304 IVV303:IVV304 ILZ303:ILZ304 ICD303:ICD304 HSH303:HSH304 HIL303:HIL304 GYP303:GYP304 GOT303:GOT304 GEX303:GEX304 FVB303:FVB304 FLF303:FLF304 FBJ303:FBJ304 ERN303:ERN304 EHR303:EHR304 DXV303:DXV304 DNZ303:DNZ304 DED303:DED304 CUH303:CUH304 CKL303:CKL304 CAP303:CAP304 BQT303:BQT304 BGX303:BGX304 AXB303:AXB304 ANF303:ANF304 ADJ303:ADJ304 TN303:TN304 JR303:JR304 JR317:JR324 TN317:TN324 ADJ317:ADJ324 ANF317:ANF324 AXB317:AXB324 BGX317:BGX324 BQT317:BQT324 CAP317:CAP324 CKL317:CKL324 CUH317:CUH324 DED317:DED324 DNZ317:DNZ324 DXV317:DXV324 EHR317:EHR324 ERN317:ERN324 FBJ317:FBJ324 FLF317:FLF324 FVB317:FVB324 GEX317:GEX324 GOT317:GOT324 GYP317:GYP324 HIL317:HIL324 HSH317:HSH324 ICD317:ICD324 ILZ317:ILZ324 IVV317:IVV324 JFR317:JFR324 JPN317:JPN324 JZJ317:JZJ324 KJF317:KJF324 KTB317:KTB324 LCX317:LCX324 LMT317:LMT324 LWP317:LWP324 MGL317:MGL324 MQH317:MQH324 NAD317:NAD324 NJZ317:NJZ324 NTV317:NTV324 ODR317:ODR324 ONN317:ONN324 OXJ317:OXJ324 PHF317:PHF324 PRB317:PRB324 QAX317:QAX324 QKT317:QKT324 QUP317:QUP324 REL317:REL324 ROH317:ROH324 RYD317:RYD324 SHZ317:SHZ324 SRV317:SRV324 TBR317:TBR324 TLN317:TLN324 TVJ317:TVJ324 UFF317:UFF324 UPB317:UPB324 UYX317:UYX324 VIT317:VIT324 VSP317:VSP324 WCL317:WCL324 WMH317:WMH324 WWD311:WWD315 WMH311:WMH315 WCL311:WCL315 VSP311:VSP315 VIT311:VIT315 UYX311:UYX315 UPB311:UPB315 UFF311:UFF315 TVJ311:TVJ315 TLN311:TLN315 TBR311:TBR315 SRV311:SRV315 SHZ311:SHZ315 RYD311:RYD315 ROH311:ROH315 REL311:REL315 QUP311:QUP315 QKT311:QKT315 QAX311:QAX315 PRB311:PRB315 PHF311:PHF315 OXJ311:OXJ315 ONN311:ONN315 ODR311:ODR315 NTV311:NTV315 NJZ311:NJZ315 NAD311:NAD315 MQH311:MQH315 MGL311:MGL315 LWP311:LWP315 LMT311:LMT315 LCX311:LCX315 KTB311:KTB315 KJF311:KJF315 JZJ311:JZJ315 JPN311:JPN315 JFR311:JFR315 IVV311:IVV315 ILZ311:ILZ315 ICD311:ICD315 HSH311:HSH315 HIL311:HIL315 GYP311:GYP315 GOT311:GOT315 GEX311:GEX315 FVB311:FVB315 FLF311:FLF315 FBJ311:FBJ315 ERN311:ERN315 EHR311:EHR315 DXV311:DXV315 DNZ311:DNZ315 DED311:DED315 CUH311:CUH315 CKL311:CKL315 CAP311:CAP315 BQT311:BQT315 BGX311:BGX315 AXB311:AXB315 ANF311:ANF315 ADJ311:ADJ315 TN311:TN315 JR311:JR315 AB301 AB303:AB304 AB317:AB322 AB324">
      <formula1>$P$4:$U$4</formula1>
    </dataValidation>
    <dataValidation type="list" allowBlank="1" showInputMessage="1" showErrorMessage="1" error="Zadejte prosím pouze jeden údaj ze seznamu" sqref="WWF317:WWF324 JT301 TP301 ADL301 ANH301 AXD301 BGZ301 BQV301 CAR301 CKN301 CUJ301 DEF301 DOB301 DXX301 EHT301 ERP301 FBL301 FLH301 FVD301 GEZ301 GOV301 GYR301 HIN301 HSJ301 ICF301 IMB301 IVX301 JFT301 JPP301 JZL301 KJH301 KTD301 LCZ301 LMV301 LWR301 MGN301 MQJ301 NAF301 NKB301 NTX301 ODT301 ONP301 OXL301 PHH301 PRD301 QAZ301 QKV301 QUR301 REN301 ROJ301 RYF301 SIB301 SRX301 TBT301 TLP301 TVL301 UFH301 UPD301 UYZ301 VIV301 VSR301 WCN301 WMJ301 WWF301 WWF306:WWF309 WMJ306:WMJ309 WCN306:WCN309 VSR306:VSR309 VIV306:VIV309 UYZ306:UYZ309 UPD306:UPD309 UFH306:UFH309 TVL306:TVL309 TLP306:TLP309 TBT306:TBT309 SRX306:SRX309 SIB306:SIB309 RYF306:RYF309 ROJ306:ROJ309 REN306:REN309 QUR306:QUR309 QKV306:QKV309 QAZ306:QAZ309 PRD306:PRD309 PHH306:PHH309 OXL306:OXL309 ONP306:ONP309 ODT306:ODT309 NTX306:NTX309 NKB306:NKB309 NAF306:NAF309 MQJ306:MQJ309 MGN306:MGN309 LWR306:LWR309 LMV306:LMV309 LCZ306:LCZ309 KTD306:KTD309 KJH306:KJH309 JZL306:JZL309 JPP306:JPP309 JFT306:JFT309 IVX306:IVX309 IMB306:IMB309 ICF306:ICF309 HSJ306:HSJ309 HIN306:HIN309 GYR306:GYR309 GOV306:GOV309 GEZ306:GEZ309 FVD306:FVD309 FLH306:FLH309 FBL306:FBL309 ERP306:ERP309 EHT306:EHT309 DXX306:DXX309 DOB306:DOB309 DEF306:DEF309 CUJ306:CUJ309 CKN306:CKN309 CAR306:CAR309 BQV306:BQV309 BGZ306:BGZ309 AXD306:AXD309 ANH306:ANH309 ADL306:ADL309 TP306:TP309 JT306:JT309 WWF303:WWF304 WMJ303:WMJ304 WCN303:WCN304 VSR303:VSR304 VIV303:VIV304 UYZ303:UYZ304 UPD303:UPD304 UFH303:UFH304 TVL303:TVL304 TLP303:TLP304 TBT303:TBT304 SRX303:SRX304 SIB303:SIB304 RYF303:RYF304 ROJ303:ROJ304 REN303:REN304 QUR303:QUR304 QKV303:QKV304 QAZ303:QAZ304 PRD303:PRD304 PHH303:PHH304 OXL303:OXL304 ONP303:ONP304 ODT303:ODT304 NTX303:NTX304 NKB303:NKB304 NAF303:NAF304 MQJ303:MQJ304 MGN303:MGN304 LWR303:LWR304 LMV303:LMV304 LCZ303:LCZ304 KTD303:KTD304 KJH303:KJH304 JZL303:JZL304 JPP303:JPP304 JFT303:JFT304 IVX303:IVX304 IMB303:IMB304 ICF303:ICF304 HSJ303:HSJ304 HIN303:HIN304 GYR303:GYR304 GOV303:GOV304 GEZ303:GEZ304 FVD303:FVD304 FLH303:FLH304 FBL303:FBL304 ERP303:ERP304 EHT303:EHT304 DXX303:DXX304 DOB303:DOB304 DEF303:DEF304 CUJ303:CUJ304 CKN303:CKN304 CAR303:CAR304 BQV303:BQV304 BGZ303:BGZ304 AXD303:AXD304 ANH303:ANH304 ADL303:ADL304 TP303:TP304 JT303:JT304 JT317:JT324 TP317:TP324 ADL317:ADL324 ANH317:ANH324 AXD317:AXD324 BGZ317:BGZ324 BQV317:BQV324 CAR317:CAR324 CKN317:CKN324 CUJ317:CUJ324 DEF317:DEF324 DOB317:DOB324 DXX317:DXX324 EHT317:EHT324 ERP317:ERP324 FBL317:FBL324 FLH317:FLH324 FVD317:FVD324 GEZ317:GEZ324 GOV317:GOV324 GYR317:GYR324 HIN317:HIN324 HSJ317:HSJ324 ICF317:ICF324 IMB317:IMB324 IVX317:IVX324 JFT317:JFT324 JPP317:JPP324 JZL317:JZL324 KJH317:KJH324 KTD317:KTD324 LCZ317:LCZ324 LMV317:LMV324 LWR317:LWR324 MGN317:MGN324 MQJ317:MQJ324 NAF317:NAF324 NKB317:NKB324 NTX317:NTX324 ODT317:ODT324 ONP317:ONP324 OXL317:OXL324 PHH317:PHH324 PRD317:PRD324 QAZ317:QAZ324 QKV317:QKV324 QUR317:QUR324 REN317:REN324 ROJ317:ROJ324 RYF317:RYF324 SIB317:SIB324 SRX317:SRX324 TBT317:TBT324 TLP317:TLP324 TVL317:TVL324 UFH317:UFH324 UPD317:UPD324 UYZ317:UYZ324 VIV317:VIV324 VSR317:VSR324 WCN317:WCN324 WMJ317:WMJ324 WWF311:WWF315 WMJ311:WMJ315 WCN311:WCN315 VSR311:VSR315 VIV311:VIV315 UYZ311:UYZ315 UPD311:UPD315 UFH311:UFH315 TVL311:TVL315 TLP311:TLP315 TBT311:TBT315 SRX311:SRX315 SIB311:SIB315 RYF311:RYF315 ROJ311:ROJ315 REN311:REN315 QUR311:QUR315 QKV311:QKV315 QAZ311:QAZ315 PRD311:PRD315 PHH311:PHH315 OXL311:OXL315 ONP311:ONP315 ODT311:ODT315 NTX311:NTX315 NKB311:NKB315 NAF311:NAF315 MQJ311:MQJ315 MGN311:MGN315 LWR311:LWR315 LMV311:LMV315 LCZ311:LCZ315 KTD311:KTD315 KJH311:KJH315 JZL311:JZL315 JPP311:JPP315 JFT311:JFT315 IVX311:IVX315 IMB311:IMB315 ICF311:ICF315 HSJ311:HSJ315 HIN311:HIN315 GYR311:GYR315 GOV311:GOV315 GEZ311:GEZ315 FVD311:FVD315 FLH311:FLH315 FBL311:FBL315 ERP311:ERP315 EHT311:EHT315 DXX311:DXX315 DOB311:DOB315 DEF311:DEF315 CUJ311:CUJ315 CKN311:CKN315 CAR311:CAR315 BQV311:BQV315 BGZ311:BGZ315 AXD311:AXD315 ANH311:ANH315 ADL311:ADL315 TP311:TP315 JT311:JT315">
      <formula1>$P$5:$Q$5</formula1>
    </dataValidation>
    <dataValidation type="list" allowBlank="1" showInputMessage="1" showErrorMessage="1" error="Zadejte prosím údaj ze seznamu" sqref="WUL317:WUL324 G303 HZ303:HZ304 RV303:RV304 ABR303:ABR304 ALN303:ALN304 AVJ303:AVJ304 BFF303:BFF304 BPB303:BPB304 BYX303:BYX304 CIT303:CIT304 CSP303:CSP304 DCL303:DCL304 DMH303:DMH304 DWD303:DWD304 EFZ303:EFZ304 EPV303:EPV304 EZR303:EZR304 FJN303:FJN304 FTJ303:FTJ304 GDF303:GDF304 GNB303:GNB304 GWX303:GWX304 HGT303:HGT304 HQP303:HQP304 IAL303:IAL304 IKH303:IKH304 IUD303:IUD304 JDZ303:JDZ304 JNV303:JNV304 JXR303:JXR304 KHN303:KHN304 KRJ303:KRJ304 LBF303:LBF304 LLB303:LLB304 LUX303:LUX304 MET303:MET304 MOP303:MOP304 MYL303:MYL304 NIH303:NIH304 NSD303:NSD304 OBZ303:OBZ304 OLV303:OLV304 OVR303:OVR304 PFN303:PFN304 PPJ303:PPJ304 PZF303:PZF304 QJB303:QJB304 QSX303:QSX304 RCT303:RCT304 RMP303:RMP304 RWL303:RWL304 SGH303:SGH304 SQD303:SQD304 SZZ303:SZZ304 TJV303:TJV304 TTR303:TTR304 UDN303:UDN304 UNJ303:UNJ304 UXF303:UXF304 VHB303:VHB304 VQX303:VQX304 WAT303:WAT304 WKP303:WKP304 WUL303:WUL304 HZ306:HZ309 RV306:RV309 ABR306:ABR309 ALN306:ALN309 AVJ306:AVJ309 BFF306:BFF309 BPB306:BPB309 BYX306:BYX309 CIT306:CIT309 CSP306:CSP309 DCL306:DCL309 DMH306:DMH309 DWD306:DWD309 EFZ306:EFZ309 EPV306:EPV309 EZR306:EZR309 FJN306:FJN309 FTJ306:FTJ309 GDF306:GDF309 GNB306:GNB309 GWX306:GWX309 HGT306:HGT309 HQP306:HQP309 IAL306:IAL309 IKH306:IKH309 IUD306:IUD309 JDZ306:JDZ309 JNV306:JNV309 JXR306:JXR309 KHN306:KHN309 KRJ306:KRJ309 LBF306:LBF309 LLB306:LLB309 LUX306:LUX309 MET306:MET309 MOP306:MOP309 MYL306:MYL309 NIH306:NIH309 NSD306:NSD309 OBZ306:OBZ309 OLV306:OLV309 OVR306:OVR309 PFN306:PFN309 PPJ306:PPJ309 PZF306:PZF309 QJB306:QJB309 QSX306:QSX309 RCT306:RCT309 RMP306:RMP309 RWL306:RWL309 SGH306:SGH309 SQD306:SQD309 SZZ306:SZZ309 TJV306:TJV309 TTR306:TTR309 UDN306:UDN309 UNJ306:UNJ309 UXF306:UXF309 VHB306:VHB309 VQX306:VQX309 WAT306:WAT309 WKP306:WKP309 WUL306:WUL309 WUL301 WKP301 WAT301 VQX301 VHB301 UXF301 UNJ301 UDN301 TTR301 TJV301 SZZ301 SQD301 SGH301 RWL301 RMP301 RCT301 QSX301 QJB301 PZF301 PPJ301 PFN301 OVR301 OLV301 OBZ301 NSD301 NIH301 MYL301 MOP301 MET301 LUX301 LLB301 LBF301 KRJ301 KHN301 JXR301 JNV301 JDZ301 IUD301 IKH301 IAL301 HQP301 HGT301 GWX301 GNB301 GDF301 FTJ301 FJN301 EZR301 EPV301 EFZ301 DWD301 DMH301 DCL301 CSP301 CIT301 BYX301 BPB301 BFF301 AVJ301 ALN301 ABR301 RV301 HZ301 HZ311:HZ315 RV311:RV315 ABR311:ABR315 ALN311:ALN315 AVJ311:AVJ315 BFF311:BFF315 BPB311:BPB315 BYX311:BYX315 CIT311:CIT315 CSP311:CSP315 DCL311:DCL315 DMH311:DMH315 DWD311:DWD315 EFZ311:EFZ315 EPV311:EPV315 EZR311:EZR315 FJN311:FJN315 FTJ311:FTJ315 GDF311:GDF315 GNB311:GNB315 GWX311:GWX315 HGT311:HGT315 HQP311:HQP315 IAL311:IAL315 IKH311:IKH315 IUD311:IUD315 JDZ311:JDZ315 JNV311:JNV315 JXR311:JXR315 KHN311:KHN315 KRJ311:KRJ315 LBF311:LBF315 LLB311:LLB315 LUX311:LUX315 MET311:MET315 MOP311:MOP315 MYL311:MYL315 NIH311:NIH315 NSD311:NSD315 OBZ311:OBZ315 OLV311:OLV315 OVR311:OVR315 PFN311:PFN315 PPJ311:PPJ315 PZF311:PZF315 QJB311:QJB315 QSX311:QSX315 RCT311:RCT315 RMP311:RMP315 RWL311:RWL315 SGH311:SGH315 SQD311:SQD315 SZZ311:SZZ315 TJV311:TJV315 TTR311:TTR315 UDN311:UDN315 UNJ311:UNJ315 UXF311:UXF315 VHB311:VHB315 VQX311:VQX315 WAT311:WAT315 WKP311:WKP315 WUL311:WUL315 WKP317:WKP324 WAT317:WAT324 VQX317:VQX324 VHB317:VHB324 UXF317:UXF324 UNJ317:UNJ324 UDN317:UDN324 TTR317:TTR324 TJV317:TJV324 SZZ317:SZZ324 SQD317:SQD324 SGH317:SGH324 RWL317:RWL324 RMP317:RMP324 RCT317:RCT324 QSX317:QSX324 QJB317:QJB324 PZF317:PZF324 PPJ317:PPJ324 PFN317:PFN324 OVR317:OVR324 OLV317:OLV324 OBZ317:OBZ324 NSD317:NSD324 NIH317:NIH324 MYL317:MYL324 MOP317:MOP324 MET317:MET324 LUX317:LUX324 LLB317:LLB324 LBF317:LBF324 KRJ317:KRJ324 KHN317:KHN324 JXR317:JXR324 JNV317:JNV324 JDZ317:JDZ324 IUD317:IUD324 IKH317:IKH324 IAL317:IAL324 HQP317:HQP324 HGT317:HGT324 GWX317:GWX324 GNB317:GNB324 GDF317:GDF324 FTJ317:FTJ324 FJN317:FJN324 EZR317:EZR324 EPV317:EPV324 EFZ317:EFZ324 DWD317:DWD324 DMH317:DMH324 DCL317:DCL324 CSP317:CSP324 CIT317:CIT324 BYX317:BYX324 BPB317:BPB324 BFF317:BFF324 AVJ317:AVJ324 ALN317:ALN324 ABR317:ABR324 RV317:RV324 HZ317:HZ324 F311:G315 F317:G324 F303:F304 F301:G301 F306:G309">
      <formula1>$A$3:$D$3</formula1>
    </dataValidation>
    <dataValidation type="whole" allowBlank="1" showInputMessage="1" showErrorMessage="1" error="Zadejte prosím platné ev. číslo" promptTitle="Zadejte prosím platné ev. číslo" sqref="WUG317:WUG324 WUG303:WUG304 HU303:HU304 RQ303:RQ304 ABM303:ABM304 ALI303:ALI304 AVE303:AVE304 BFA303:BFA304 BOW303:BOW304 BYS303:BYS304 CIO303:CIO304 CSK303:CSK304 DCG303:DCG304 DMC303:DMC304 DVY303:DVY304 EFU303:EFU304 EPQ303:EPQ304 EZM303:EZM304 FJI303:FJI304 FTE303:FTE304 GDA303:GDA304 GMW303:GMW304 GWS303:GWS304 HGO303:HGO304 HQK303:HQK304 IAG303:IAG304 IKC303:IKC304 ITY303:ITY304 JDU303:JDU304 JNQ303:JNQ304 JXM303:JXM304 KHI303:KHI304 KRE303:KRE304 LBA303:LBA304 LKW303:LKW304 LUS303:LUS304 MEO303:MEO304 MOK303:MOK304 MYG303:MYG304 NIC303:NIC304 NRY303:NRY304 OBU303:OBU304 OLQ303:OLQ304 OVM303:OVM304 PFI303:PFI304 PPE303:PPE304 PZA303:PZA304 QIW303:QIW304 QSS303:QSS304 RCO303:RCO304 RMK303:RMK304 RWG303:RWG304 SGC303:SGC304 SPY303:SPY304 SZU303:SZU304 TJQ303:TJQ304 TTM303:TTM304 UDI303:UDI304 UNE303:UNE304 UXA303:UXA304 VGW303:VGW304 VQS303:VQS304 WAO303:WAO304 WKK303:WKK304 HU306:HU309 RQ306:RQ309 ABM306:ABM309 ALI306:ALI309 AVE306:AVE309 BFA306:BFA309 BOW306:BOW309 BYS306:BYS309 CIO306:CIO309 CSK306:CSK309 DCG306:DCG309 DMC306:DMC309 DVY306:DVY309 EFU306:EFU309 EPQ306:EPQ309 EZM306:EZM309 FJI306:FJI309 FTE306:FTE309 GDA306:GDA309 GMW306:GMW309 GWS306:GWS309 HGO306:HGO309 HQK306:HQK309 IAG306:IAG309 IKC306:IKC309 ITY306:ITY309 JDU306:JDU309 JNQ306:JNQ309 JXM306:JXM309 KHI306:KHI309 KRE306:KRE309 LBA306:LBA309 LKW306:LKW309 LUS306:LUS309 MEO306:MEO309 MOK306:MOK309 MYG306:MYG309 NIC306:NIC309 NRY306:NRY309 OBU306:OBU309 OLQ306:OLQ309 OVM306:OVM309 PFI306:PFI309 PPE306:PPE309 PZA306:PZA309 QIW306:QIW309 QSS306:QSS309 RCO306:RCO309 RMK306:RMK309 RWG306:RWG309 SGC306:SGC309 SPY306:SPY309 SZU306:SZU309 TJQ306:TJQ309 TTM306:TTM309 UDI306:UDI309 UNE306:UNE309 UXA306:UXA309 VGW306:VGW309 VQS306:VQS309 WAO306:WAO309 WKK306:WKK309 WUG306:WUG309 WKK301 WAO301 VQS301 VGW301 UXA301 UNE301 UDI301 TTM301 TJQ301 SZU301 SPY301 SGC301 RWG301 RMK301 RCO301 QSS301 QIW301 PZA301 PPE301 PFI301 OVM301 OLQ301 OBU301 NRY301 NIC301 MYG301 MOK301 MEO301 LUS301 LKW301 LBA301 KRE301 KHI301 JXM301 JNQ301 JDU301 ITY301 IKC301 IAG301 HQK301 HGO301 GWS301 GMW301 GDA301 FTE301 FJI301 EZM301 EPQ301 EFU301 DVY301 DMC301 DCG301 CSK301 CIO301 BYS301 BOW301 BFA301 AVE301 ALI301 ABM301 RQ301 HU301 WUG301 WUG311:WUG315 HU311:HU315 RQ311:RQ315 ABM311:ABM315 ALI311:ALI315 AVE311:AVE315 BFA311:BFA315 BOW311:BOW315 BYS311:BYS315 CIO311:CIO315 CSK311:CSK315 DCG311:DCG315 DMC311:DMC315 DVY311:DVY315 EFU311:EFU315 EPQ311:EPQ315 EZM311:EZM315 FJI311:FJI315 FTE311:FTE315 GDA311:GDA315 GMW311:GMW315 GWS311:GWS315 HGO311:HGO315 HQK311:HQK315 IAG311:IAG315 IKC311:IKC315 ITY311:ITY315 JDU311:JDU315 JNQ311:JNQ315 JXM311:JXM315 KHI311:KHI315 KRE311:KRE315 LBA311:LBA315 LKW311:LKW315 LUS311:LUS315 MEO311:MEO315 MOK311:MOK315 MYG311:MYG315 NIC311:NIC315 NRY311:NRY315 OBU311:OBU315 OLQ311:OLQ315 OVM311:OVM315 PFI311:PFI315 PPE311:PPE315 PZA311:PZA315 QIW311:QIW315 QSS311:QSS315 RCO311:RCO315 RMK311:RMK315 RWG311:RWG315 SGC311:SGC315 SPY311:SPY315 SZU311:SZU315 TJQ311:TJQ315 TTM311:TTM315 UDI311:UDI315 UNE311:UNE315 UXA311:UXA315 VGW311:VGW315 VQS311:VQS315 WAO311:WAO315 WKK311:WKK315 WKK317:WKK324 WAO317:WAO324 VQS317:VQS324 VGW317:VGW324 UXA317:UXA324 UNE317:UNE324 UDI317:UDI324 TTM317:TTM324 TJQ317:TJQ324 SZU317:SZU324 SPY317:SPY324 SGC317:SGC324 RWG317:RWG324 RMK317:RMK324 RCO317:RCO324 QSS317:QSS324 QIW317:QIW324 PZA317:PZA324 PPE317:PPE324 PFI317:PFI324 OVM317:OVM324 OLQ317:OLQ324 OBU317:OBU324 NRY317:NRY324 NIC317:NIC324 MYG317:MYG324 MOK317:MOK324 MEO317:MEO324 LUS317:LUS324 LKW317:LKW324 LBA317:LBA324 KRE317:KRE324 KHI317:KHI324 JXM317:JXM324 JNQ317:JNQ324 JDU317:JDU324 ITY317:ITY324 IKC317:IKC324 IAG317:IAG324 HQK317:HQK324 HGO317:HGO324 GWS317:GWS324 GMW317:GMW324 GDA317:GDA324 FTE317:FTE324 FJI317:FJI324 EZM317:EZM324 EPQ317:EPQ324 EFU317:EFU324 DVY317:DVY324 DMC317:DMC324 DCG317:DCG324 CSK317:CSK324 CIO317:CIO324 BYS317:BYS324 BOW317:BOW324 BFA317:BFA324 AVE317:AVE324 ALI317:ALI324 ABM317:ABM324 RQ317:RQ324 HU317:HU324 A303:A304 A301 A317:A328">
      <formula1>1000000000</formula1>
      <formula2>9999999999</formula2>
    </dataValidation>
    <dataValidation type="list" allowBlank="1" showInputMessage="1" showErrorMessage="1" error="Zadejte prosím údaj ze seznamu" sqref="WUH317:WUH324 HV317:HV324 RR317:RR324 ABN317:ABN324 ALJ317:ALJ324 AVF317:AVF324 BFB317:BFB324 BOX317:BOX324 BYT317:BYT324 CIP317:CIP324 CSL317:CSL324 DCH317:DCH324 DMD317:DMD324 DVZ317:DVZ324 EFV317:EFV324 EPR317:EPR324 EZN317:EZN324 FJJ317:FJJ324 FTF317:FTF324 GDB317:GDB324 GMX317:GMX324 GWT317:GWT324 HGP317:HGP324 HQL317:HQL324 IAH317:IAH324 IKD317:IKD324 ITZ317:ITZ324 JDV317:JDV324 JNR317:JNR324 JXN317:JXN324 KHJ317:KHJ324 KRF317:KRF324 LBB317:LBB324 LKX317:LKX324 LUT317:LUT324 MEP317:MEP324 MOL317:MOL324 MYH317:MYH324 NID317:NID324 NRZ317:NRZ324 OBV317:OBV324 OLR317:OLR324 OVN317:OVN324 PFJ317:PFJ324 PPF317:PPF324 PZB317:PZB324 QIX317:QIX324 QST317:QST324 RCP317:RCP324 RML317:RML324 RWH317:RWH324 SGD317:SGD324 SPZ317:SPZ324 SZV317:SZV324 TJR317:TJR324 TTN317:TTN324 UDJ317:UDJ324 UNF317:UNF324 UXB317:UXB324 VGX317:VGX324 VQT317:VQT324 WAP317:WAP324 WKL317:WKL324 B317:B322 B324">
      <formula1>#REF!</formula1>
    </dataValidation>
    <dataValidation type="list" allowBlank="1" showInputMessage="1" showErrorMessage="1" error="Zadejte prosím údaj ze seznamu" sqref="WUI317:WUI324 HW301 RS301 ABO301 ALK301 AVG301 BFC301 BOY301 BYU301 CIQ301 CSM301 DCI301 DME301 DWA301 EFW301 EPS301 EZO301 FJK301 FTG301 GDC301 GMY301 GWU301 HGQ301 HQM301 IAI301 IKE301 IUA301 JDW301 JNS301 JXO301 KHK301 KRG301 LBC301 LKY301 LUU301 MEQ301 MOM301 MYI301 NIE301 NSA301 OBW301 OLS301 OVO301 PFK301 PPG301 PZC301 QIY301 QSU301 RCQ301 RMM301 RWI301 SGE301 SQA301 SZW301 TJS301 TTO301 UDK301 UNG301 UXC301 VGY301 VQU301 WAQ301 WKM301 WUI301 WUI306:WUI309 WKM306:WKM309 WAQ306:WAQ309 VQU306:VQU309 VGY306:VGY309 UXC306:UXC309 UNG306:UNG309 UDK306:UDK309 TTO306:TTO309 TJS306:TJS309 SZW306:SZW309 SQA306:SQA309 SGE306:SGE309 RWI306:RWI309 RMM306:RMM309 RCQ306:RCQ309 QSU306:QSU309 QIY306:QIY309 PZC306:PZC309 PPG306:PPG309 PFK306:PFK309 OVO306:OVO309 OLS306:OLS309 OBW306:OBW309 NSA306:NSA309 NIE306:NIE309 MYI306:MYI309 MOM306:MOM309 MEQ306:MEQ309 LUU306:LUU309 LKY306:LKY309 LBC306:LBC309 KRG306:KRG309 KHK306:KHK309 JXO306:JXO309 JNS306:JNS309 JDW306:JDW309 IUA306:IUA309 IKE306:IKE309 IAI306:IAI309 HQM306:HQM309 HGQ306:HGQ309 GWU306:GWU309 GMY306:GMY309 GDC306:GDC309 FTG306:FTG309 FJK306:FJK309 EZO306:EZO309 EPS306:EPS309 EFW306:EFW309 DWA306:DWA309 DME306:DME309 DCI306:DCI309 CSM306:CSM309 CIQ306:CIQ309 BYU306:BYU309 BOY306:BOY309 BFC306:BFC309 AVG306:AVG309 ALK306:ALK309 ABO306:ABO309 RS306:RS309 HW306:HW309 WUI303:WUI304 WKM303:WKM304 WAQ303:WAQ304 VQU303:VQU304 VGY303:VGY304 UXC303:UXC304 UNG303:UNG304 UDK303:UDK304 TTO303:TTO304 TJS303:TJS304 SZW303:SZW304 SQA303:SQA304 SGE303:SGE304 RWI303:RWI304 RMM303:RMM304 RCQ303:RCQ304 QSU303:QSU304 QIY303:QIY304 PZC303:PZC304 PPG303:PPG304 PFK303:PFK304 OVO303:OVO304 OLS303:OLS304 OBW303:OBW304 NSA303:NSA304 NIE303:NIE304 MYI303:MYI304 MOM303:MOM304 MEQ303:MEQ304 LUU303:LUU304 LKY303:LKY304 LBC303:LBC304 KRG303:KRG304 KHK303:KHK304 JXO303:JXO304 JNS303:JNS304 JDW303:JDW304 IUA303:IUA304 IKE303:IKE304 IAI303:IAI304 HQM303:HQM304 HGQ303:HGQ304 GWU303:GWU304 GMY303:GMY304 GDC303:GDC304 FTG303:FTG304 FJK303:FJK304 EZO303:EZO304 EPS303:EPS304 EFW303:EFW304 DWA303:DWA304 DME303:DME304 DCI303:DCI304 CSM303:CSM304 CIQ303:CIQ304 BYU303:BYU304 BOY303:BOY304 BFC303:BFC304 AVG303:AVG304 ALK303:ALK304 ABO303:ABO304 RS303:RS304 HW303:HW304 HW317:HW324 RS317:RS324 ABO317:ABO324 ALK317:ALK324 AVG317:AVG324 BFC317:BFC324 BOY317:BOY324 BYU317:BYU324 CIQ317:CIQ324 CSM317:CSM324 DCI317:DCI324 DME317:DME324 DWA317:DWA324 EFW317:EFW324 EPS317:EPS324 EZO317:EZO324 FJK317:FJK324 FTG317:FTG324 GDC317:GDC324 GMY317:GMY324 GWU317:GWU324 HGQ317:HGQ324 HQM317:HQM324 IAI317:IAI324 IKE317:IKE324 IUA317:IUA324 JDW317:JDW324 JNS317:JNS324 JXO317:JXO324 KHK317:KHK324 KRG317:KRG324 LBC317:LBC324 LKY317:LKY324 LUU317:LUU324 MEQ317:MEQ324 MOM317:MOM324 MYI317:MYI324 NIE317:NIE324 NSA317:NSA324 OBW317:OBW324 OLS317:OLS324 OVO317:OVO324 PFK317:PFK324 PPG317:PPG324 PZC317:PZC324 QIY317:QIY324 QSU317:QSU324 RCQ317:RCQ324 RMM317:RMM324 RWI317:RWI324 SGE317:SGE324 SQA317:SQA324 SZW317:SZW324 TJS317:TJS324 TTO317:TTO324 UDK317:UDK324 UNG317:UNG324 UXC317:UXC324 VGY317:VGY324 VQU317:VQU324 WAQ317:WAQ324 WKM317:WKM324 WUI311:WUI315 WKM311:WKM315 WAQ311:WAQ315 VQU311:VQU315 VGY311:VGY315 UXC311:UXC315 UNG311:UNG315 UDK311:UDK315 TTO311:TTO315 TJS311:TJS315 SZW311:SZW315 SQA311:SQA315 SGE311:SGE315 RWI311:RWI315 RMM311:RMM315 RCQ311:RCQ315 QSU311:QSU315 QIY311:QIY315 PZC311:PZC315 PPG311:PPG315 PFK311:PFK315 OVO311:OVO315 OLS311:OLS315 OBW311:OBW315 NSA311:NSA315 NIE311:NIE315 MYI311:MYI315 MOM311:MOM315 MEQ311:MEQ315 LUU311:LUU315 LKY311:LKY315 LBC311:LBC315 KRG311:KRG315 KHK311:KHK315 JXO311:JXO315 JNS311:JNS315 JDW311:JDW315 IUA311:IUA315 IKE311:IKE315 IAI311:IAI315 HQM311:HQM315 HGQ311:HGQ315 GWU311:GWU315 GMY311:GMY315 GDC311:GDC315 FTG311:FTG315 FJK311:FJK315 EZO311:EZO315 EPS311:EPS315 EFW311:EFW315 DWA311:DWA315 DME311:DME315 DCI311:DCI315 CSM311:CSM315 CIQ311:CIQ315 BYU311:BYU315 BOY311:BOY315 BFC311:BFC315 AVG311:AVG315 ALK311:ALK315 ABO311:ABO315 RS311:RS315 HW311:HW315 C301 C303:C304 C324 C317:C322">
      <formula1>$I$1:$Q$1</formula1>
    </dataValidation>
    <dataValidation type="list" allowBlank="1" showInputMessage="1" showErrorMessage="1" error="Je možno uvést pouze ANO nebo NE" sqref="WWA317:WWA324 JO301 TK301 ADG301 ANC301 AWY301 BGU301 BQQ301 CAM301 CKI301 CUE301 DEA301 DNW301 DXS301 EHO301 ERK301 FBG301 FLC301 FUY301 GEU301 GOQ301 GYM301 HII301 HSE301 ICA301 ILW301 IVS301 JFO301 JPK301 JZG301 KJC301 KSY301 LCU301 LMQ301 LWM301 MGI301 MQE301 NAA301 NJW301 NTS301 ODO301 ONK301 OXG301 PHC301 PQY301 QAU301 QKQ301 QUM301 REI301 ROE301 RYA301 SHW301 SRS301 TBO301 TLK301 TVG301 UFC301 UOY301 UYU301 VIQ301 VSM301 WCI301 WME301 WWA301 WWA306:WWA309 WME306:WME309 WCI306:WCI309 VSM306:VSM309 VIQ306:VIQ309 UYU306:UYU309 UOY306:UOY309 UFC306:UFC309 TVG306:TVG309 TLK306:TLK309 TBO306:TBO309 SRS306:SRS309 SHW306:SHW309 RYA306:RYA309 ROE306:ROE309 REI306:REI309 QUM306:QUM309 QKQ306:QKQ309 QAU306:QAU309 PQY306:PQY309 PHC306:PHC309 OXG306:OXG309 ONK306:ONK309 ODO306:ODO309 NTS306:NTS309 NJW306:NJW309 NAA306:NAA309 MQE306:MQE309 MGI306:MGI309 LWM306:LWM309 LMQ306:LMQ309 LCU306:LCU309 KSY306:KSY309 KJC306:KJC309 JZG306:JZG309 JPK306:JPK309 JFO306:JFO309 IVS306:IVS309 ILW306:ILW309 ICA306:ICA309 HSE306:HSE309 HII306:HII309 GYM306:GYM309 GOQ306:GOQ309 GEU306:GEU309 FUY306:FUY309 FLC306:FLC309 FBG306:FBG309 ERK306:ERK309 EHO306:EHO309 DXS306:DXS309 DNW306:DNW309 DEA306:DEA309 CUE306:CUE309 CKI306:CKI309 CAM306:CAM309 BQQ306:BQQ309 BGU306:BGU309 AWY306:AWY309 ANC306:ANC309 ADG306:ADG309 TK306:TK309 JO306:JO309 WWA303:WWA304 WME303:WME304 WCI303:WCI304 VSM303:VSM304 VIQ303:VIQ304 UYU303:UYU304 UOY303:UOY304 UFC303:UFC304 TVG303:TVG304 TLK303:TLK304 TBO303:TBO304 SRS303:SRS304 SHW303:SHW304 RYA303:RYA304 ROE303:ROE304 REI303:REI304 QUM303:QUM304 QKQ303:QKQ304 QAU303:QAU304 PQY303:PQY304 PHC303:PHC304 OXG303:OXG304 ONK303:ONK304 ODO303:ODO304 NTS303:NTS304 NJW303:NJW304 NAA303:NAA304 MQE303:MQE304 MGI303:MGI304 LWM303:LWM304 LMQ303:LMQ304 LCU303:LCU304 KSY303:KSY304 KJC303:KJC304 JZG303:JZG304 JPK303:JPK304 JFO303:JFO304 IVS303:IVS304 ILW303:ILW304 ICA303:ICA304 HSE303:HSE304 HII303:HII304 GYM303:GYM304 GOQ303:GOQ304 GEU303:GEU304 FUY303:FUY304 FLC303:FLC304 FBG303:FBG304 ERK303:ERK304 EHO303:EHO304 DXS303:DXS304 DNW303:DNW304 DEA303:DEA304 CUE303:CUE304 CKI303:CKI304 CAM303:CAM304 BQQ303:BQQ304 BGU303:BGU304 AWY303:AWY304 ANC303:ANC304 ADG303:ADG304 TK303:TK304 JO303:JO304 JO317:JO324 TK317:TK324 ADG317:ADG324 ANC317:ANC324 AWY317:AWY324 BGU317:BGU324 BQQ317:BQQ324 CAM317:CAM324 CKI317:CKI324 CUE317:CUE324 DEA317:DEA324 DNW317:DNW324 DXS317:DXS324 EHO317:EHO324 ERK317:ERK324 FBG317:FBG324 FLC317:FLC324 FUY317:FUY324 GEU317:GEU324 GOQ317:GOQ324 GYM317:GYM324 HII317:HII324 HSE317:HSE324 ICA317:ICA324 ILW317:ILW324 IVS317:IVS324 JFO317:JFO324 JPK317:JPK324 JZG317:JZG324 KJC317:KJC324 KSY317:KSY324 LCU317:LCU324 LMQ317:LMQ324 LWM317:LWM324 MGI317:MGI324 MQE317:MQE324 NAA317:NAA324 NJW317:NJW324 NTS317:NTS324 ODO317:ODO324 ONK317:ONK324 OXG317:OXG324 PHC317:PHC324 PQY317:PQY324 QAU317:QAU324 QKQ317:QKQ324 QUM317:QUM324 REI317:REI324 ROE317:ROE324 RYA317:RYA324 SHW317:SHW324 SRS317:SRS324 TBO317:TBO324 TLK317:TLK324 TVG317:TVG324 UFC317:UFC324 UOY317:UOY324 UYU317:UYU324 VIQ317:VIQ324 VSM317:VSM324 WCI317:WCI324 WME317:WME324 WWA311:WWA315 WME311:WME315 WCI311:WCI315 VSM311:VSM315 VIQ311:VIQ315 UYU311:UYU315 UOY311:UOY315 UFC311:UFC315 TVG311:TVG315 TLK311:TLK315 TBO311:TBO315 SRS311:SRS315 SHW311:SHW315 RYA311:RYA315 ROE311:ROE315 REI311:REI315 QUM311:QUM315 QKQ311:QKQ315 QAU311:QAU315 PQY311:PQY315 PHC311:PHC315 OXG311:OXG315 ONK311:ONK315 ODO311:ODO315 NTS311:NTS315 NJW311:NJW315 NAA311:NAA315 MQE311:MQE315 MGI311:MGI315 LWM311:LWM315 LMQ311:LMQ315 LCU311:LCU315 KSY311:KSY315 KJC311:KJC315 JZG311:JZG315 JPK311:JPK315 JFO311:JFO315 IVS311:IVS315 ILW311:ILW315 ICA311:ICA315 HSE311:HSE315 HII311:HII315 GYM311:GYM315 GOQ311:GOQ315 GEU311:GEU315 FUY311:FUY315 FLC311:FLC315 FBG311:FBG315 ERK311:ERK315 EHO311:EHO315 DXS311:DXS315 DNW311:DNW315 DEA311:DEA315 CUE311:CUE315 CKI311:CKI315 CAM311:CAM315 BQQ311:BQQ315 BGU311:BGU315 AWY311:AWY315 ANC311:ANC315 ADG311:ADG315 TK311:TK315 JO311:JO315">
      <formula1>#REF!</formula1>
    </dataValidation>
    <dataValidation type="list" allowBlank="1" showInputMessage="1" showErrorMessage="1" error="Zadejte prosím údaj ze seznamu" sqref="WUJ317:WUK324 HX301:HY301 RT301:RU301 ABP301:ABQ301 ALL301:ALM301 AVH301:AVI301 BFD301:BFE301 BOZ301:BPA301 BYV301:BYW301 CIR301:CIS301 CSN301:CSO301 DCJ301:DCK301 DMF301:DMG301 DWB301:DWC301 EFX301:EFY301 EPT301:EPU301 EZP301:EZQ301 FJL301:FJM301 FTH301:FTI301 GDD301:GDE301 GMZ301:GNA301 GWV301:GWW301 HGR301:HGS301 HQN301:HQO301 IAJ301:IAK301 IKF301:IKG301 IUB301:IUC301 JDX301:JDY301 JNT301:JNU301 JXP301:JXQ301 KHL301:KHM301 KRH301:KRI301 LBD301:LBE301 LKZ301:LLA301 LUV301:LUW301 MER301:MES301 MON301:MOO301 MYJ301:MYK301 NIF301:NIG301 NSB301:NSC301 OBX301:OBY301 OLT301:OLU301 OVP301:OVQ301 PFL301:PFM301 PPH301:PPI301 PZD301:PZE301 QIZ301:QJA301 QSV301:QSW301 RCR301:RCS301 RMN301:RMO301 RWJ301:RWK301 SGF301:SGG301 SQB301:SQC301 SZX301:SZY301 TJT301:TJU301 TTP301:TTQ301 UDL301:UDM301 UNH301:UNI301 UXD301:UXE301 VGZ301:VHA301 VQV301:VQW301 WAR301:WAS301 WKN301:WKO301 WUJ301:WUK301 WUJ306:WUK309 WKN306:WKO309 WAR306:WAS309 VQV306:VQW309 VGZ306:VHA309 UXD306:UXE309 UNH306:UNI309 UDL306:UDM309 TTP306:TTQ309 TJT306:TJU309 SZX306:SZY309 SQB306:SQC309 SGF306:SGG309 RWJ306:RWK309 RMN306:RMO309 RCR306:RCS309 QSV306:QSW309 QIZ306:QJA309 PZD306:PZE309 PPH306:PPI309 PFL306:PFM309 OVP306:OVQ309 OLT306:OLU309 OBX306:OBY309 NSB306:NSC309 NIF306:NIG309 MYJ306:MYK309 MON306:MOO309 MER306:MES309 LUV306:LUW309 LKZ306:LLA309 LBD306:LBE309 KRH306:KRI309 KHL306:KHM309 JXP306:JXQ309 JNT306:JNU309 JDX306:JDY309 IUB306:IUC309 IKF306:IKG309 IAJ306:IAK309 HQN306:HQO309 HGR306:HGS309 GWV306:GWW309 GMZ306:GNA309 GDD306:GDE309 FTH306:FTI309 FJL306:FJM309 EZP306:EZQ309 EPT306:EPU309 EFX306:EFY309 DWB306:DWC309 DMF306:DMG309 DCJ306:DCK309 CSN306:CSO309 CIR306:CIS309 BYV306:BYW309 BOZ306:BPA309 BFD306:BFE309 AVH306:AVI309 ALL306:ALM309 ABP306:ABQ309 RT306:RU309 HX306:HY309 WUJ303:WUK304 WKN303:WKO304 WAR303:WAS304 VQV303:VQW304 VGZ303:VHA304 UXD303:UXE304 UNH303:UNI304 UDL303:UDM304 TTP303:TTQ304 TJT303:TJU304 SZX303:SZY304 SQB303:SQC304 SGF303:SGG304 RWJ303:RWK304 RMN303:RMO304 RCR303:RCS304 QSV303:QSW304 QIZ303:QJA304 PZD303:PZE304 PPH303:PPI304 PFL303:PFM304 OVP303:OVQ304 OLT303:OLU304 OBX303:OBY304 NSB303:NSC304 NIF303:NIG304 MYJ303:MYK304 MON303:MOO304 MER303:MES304 LUV303:LUW304 LKZ303:LLA304 LBD303:LBE304 KRH303:KRI304 KHL303:KHM304 JXP303:JXQ304 JNT303:JNU304 JDX303:JDY304 IUB303:IUC304 IKF303:IKG304 IAJ303:IAK304 HQN303:HQO304 HGR303:HGS304 GWV303:GWW304 GMZ303:GNA304 GDD303:GDE304 FTH303:FTI304 FJL303:FJM304 EZP303:EZQ304 EPT303:EPU304 EFX303:EFY304 DWB303:DWC304 DMF303:DMG304 DCJ303:DCK304 CSN303:CSO304 CIR303:CIS304 BYV303:BYW304 BOZ303:BPA304 BFD303:BFE304 AVH303:AVI304 ALL303:ALM304 ABP303:ABQ304 RT303:RU304 HX303:HY304 HX317:HY324 RT317:RU324 ABP317:ABQ324 ALL317:ALM324 AVH317:AVI324 BFD317:BFE324 BOZ317:BPA324 BYV317:BYW324 CIR317:CIS324 CSN317:CSO324 DCJ317:DCK324 DMF317:DMG324 DWB317:DWC324 EFX317:EFY324 EPT317:EPU324 EZP317:EZQ324 FJL317:FJM324 FTH317:FTI324 GDD317:GDE324 GMZ317:GNA324 GWV317:GWW324 HGR317:HGS324 HQN317:HQO324 IAJ317:IAK324 IKF317:IKG324 IUB317:IUC324 JDX317:JDY324 JNT317:JNU324 JXP317:JXQ324 KHL317:KHM324 KRH317:KRI324 LBD317:LBE324 LKZ317:LLA324 LUV317:LUW324 MER317:MES324 MON317:MOO324 MYJ317:MYK324 NIF317:NIG324 NSB317:NSC324 OBX317:OBY324 OLT317:OLU324 OVP317:OVQ324 PFL317:PFM324 PPH317:PPI324 PZD317:PZE324 QIZ317:QJA324 QSV317:QSW324 RCR317:RCS324 RMN317:RMO324 RWJ317:RWK324 SGF317:SGG324 SQB317:SQC324 SZX317:SZY324 TJT317:TJU324 TTP317:TTQ324 UDL317:UDM324 UNH317:UNI324 UXD317:UXE324 VGZ317:VHA324 VQV317:VQW324 WAR317:WAS324 WKN317:WKO324 WUJ311:WUK315 WKN311:WKO315 WAR311:WAS315 VQV311:VQW315 VGZ311:VHA315 UXD311:UXE315 UNH311:UNI315 UDL311:UDM315 TTP311:TTQ315 TJT311:TJU315 SZX311:SZY315 SQB311:SQC315 SGF311:SGG315 RWJ311:RWK315 RMN311:RMO315 RCR311:RCS315 QSV311:QSW315 QIZ311:QJA315 PZD311:PZE315 PPH311:PPI315 PFL311:PFM315 OVP311:OVQ315 OLT311:OLU315 OBX311:OBY315 NSB311:NSC315 NIF311:NIG315 MYJ311:MYK315 MON311:MOO315 MER311:MES315 LUV311:LUW315 LKZ311:LLA315 LBD311:LBE315 KRH311:KRI315 KHL311:KHM315 JXP311:JXQ315 JNT311:JNU315 JDX311:JDY315 IUB311:IUC315 IKF311:IKG315 IAJ311:IAK315 HQN311:HQO315 HGR311:HGS315 GWV311:GWW315 GMZ311:GNA315 GDD311:GDE315 FTH311:FTI315 FJL311:FJM315 EZP311:EZQ315 EPT311:EPU315 EFX311:EFY315 DWB311:DWC315 DMF311:DMG315 DCJ311:DCK315 CSN311:CSO315 CIR311:CIS315 BYV311:BYW315 BOZ311:BPA315 BFD311:BFE315 AVH311:AVI315 ALL311:ALM315 ABP311:ABQ315 RT311:RU315 HX311:HY315 D301:E301 E306:E309 D303:E304 E311:E315 D317:E324">
      <formula1>$A$2:$Q$2</formula1>
    </dataValidation>
    <dataValidation type="whole" operator="greaterThanOrEqual" allowBlank="1" showInputMessage="1" showErrorMessage="1" error="Zadejte prosím celé číslo bez desetinných míst" promptTitle="Zadejte prosím celé číslo" sqref="IB303:IB304 I301 M325:M328 K325:K328 I325:J326 I303:J304 O325:O328 L325 N325 P325:Q325 Y325:Y328 R325:X326 RX303:RX304 ABT303:ABT304 ALP303:ALP304 AVL303:AVL304 BFH303:BFH304 BPD303:BPD304 BYZ303:BYZ304 CIV303:CIV304 CSR303:CSR304 DCN303:DCN304 DMJ303:DMJ304 DWF303:DWF304 EGB303:EGB304 EPX303:EPX304 EZT303:EZT304 FJP303:FJP304 FTL303:FTL304 GDH303:GDH304 GND303:GND304 GWZ303:GWZ304 HGV303:HGV304 HQR303:HQR304 IAN303:IAN304 IKJ303:IKJ304 IUF303:IUF304 JEB303:JEB304 JNX303:JNX304 JXT303:JXT304 KHP303:KHP304 KRL303:KRL304 LBH303:LBH304 LLD303:LLD304 LUZ303:LUZ304 MEV303:MEV304 MOR303:MOR304 MYN303:MYN304 NIJ303:NIJ304 NSF303:NSF304 OCB303:OCB304 OLX303:OLX304 OVT303:OVT304 PFP303:PFP304 PPL303:PPL304 PZH303:PZH304 QJD303:QJD304 QSZ303:QSZ304 RCV303:RCV304 RMR303:RMR304 RWN303:RWN304 SGJ303:SGJ304 SQF303:SQF304 TAB303:TAB304 TJX303:TJX304 TTT303:TTT304 UDP303:UDP304 UNL303:UNL304 UXH303:UXH304 VHD303:VHD304 VQZ303:VQZ304 WAV303:WAV304 WKR303:WKR304 WUN303:WUN304 ID303:IE304 RZ303:SA304 ABV303:ABW304 ALR303:ALS304 AVN303:AVO304 BFJ303:BFK304 BPF303:BPG304 BZB303:BZC304 CIX303:CIY304 CST303:CSU304 DCP303:DCQ304 DML303:DMM304 DWH303:DWI304 EGD303:EGE304 EPZ303:EQA304 EZV303:EZW304 FJR303:FJS304 FTN303:FTO304 GDJ303:GDK304 GNF303:GNG304 GXB303:GXC304 HGX303:HGY304 HQT303:HQU304 IAP303:IAQ304 IKL303:IKM304 IUH303:IUI304 JED303:JEE304 JNZ303:JOA304 JXV303:JXW304 KHR303:KHS304 KRN303:KRO304 LBJ303:LBK304 LLF303:LLG304 LVB303:LVC304 MEX303:MEY304 MOT303:MOU304 MYP303:MYQ304 NIL303:NIM304 NSH303:NSI304 OCD303:OCE304 OLZ303:OMA304 OVV303:OVW304 PFR303:PFS304 PPN303:PPO304 PZJ303:PZK304 QJF303:QJG304 QTB303:QTC304 RCX303:RCY304 RMT303:RMU304 RWP303:RWQ304 SGL303:SGM304 SQH303:SQI304 TAD303:TAE304 TJZ303:TKA304 TTV303:TTW304 UDR303:UDS304 UNN303:UNO304 UXJ303:UXK304 VHF303:VHG304 VRB303:VRC304 WAX303:WAY304 WKT303:WKU304 IB306:IB309 RX306:RX309 ABT306:ABT309 ALP306:ALP309 AVL306:AVL309 BFH306:BFH309 BPD306:BPD309 BYZ306:BYZ309 CIV306:CIV309 CSR306:CSR309 DCN306:DCN309 DMJ306:DMJ309 DWF306:DWF309 EGB306:EGB309 EPX306:EPX309 EZT306:EZT309 FJP306:FJP309 FTL306:FTL309 GDH306:GDH309 GND306:GND309 GWZ306:GWZ309 HGV306:HGV309 HQR306:HQR309 IAN306:IAN309 IKJ306:IKJ309 IUF306:IUF309 JEB306:JEB309 JNX306:JNX309 JXT306:JXT309 KHP306:KHP309 KRL306:KRL309 LBH306:LBH309 LLD306:LLD309 LUZ306:LUZ309 MEV306:MEV309 MOR306:MOR309 MYN306:MYN309 NIJ306:NIJ309 NSF306:NSF309 OCB306:OCB309 OLX306:OLX309 OVT306:OVT309 PFP306:PFP309 PPL306:PPL309 PZH306:PZH309 QJD306:QJD309 QSZ306:QSZ309 RCV306:RCV309 RMR306:RMR309 RWN306:RWN309 SGJ306:SGJ309 SQF306:SQF309 TAB306:TAB309 TJX306:TJX309 TTT306:TTT309 UDP306:UDP309 UNL306:UNL309 UXH306:UXH309 VHD306:VHD309 VQZ306:VQZ309 WAV306:WAV309 WKR306:WKR309 WUN306:WUN309 WUP306:WUQ309 ID306:IE309 RZ306:SA309 ABV306:ABW309 ALR306:ALS309 AVN306:AVO309 BFJ306:BFK309 BPF306:BPG309 BZB306:BZC309 CIX306:CIY309 CST306:CSU309 DCP306:DCQ309 DML306:DMM309 DWH306:DWI309 EGD306:EGE309 EPZ306:EQA309 EZV306:EZW309 FJR306:FJS309 FTN306:FTO309 GDJ306:GDK309 GNF306:GNG309 GXB306:GXC309 HGX306:HGY309 HQT306:HQU309 IAP306:IAQ309 IKL306:IKM309 IUH306:IUI309 JED306:JEE309 JNZ306:JOA309 JXV306:JXW309 KHR306:KHS309 KRN306:KRO309 LBJ306:LBK309 LLF306:LLG309 LVB306:LVC309 MEX306:MEY309 MOT306:MOU309 MYP306:MYQ309 NIL306:NIM309 NSH306:NSI309 OCD306:OCE309 OLZ306:OMA309 OVV306:OVW309 PFR306:PFS309 PPN306:PPO309 PZJ306:PZK309 QJF306:QJG309 QTB306:QTC309 RCX306:RCY309 RMT306:RMU309 RWP306:RWQ309 SGL306:SGM309 SQH306:SQI309 TAD306:TAE309 TJZ306:TKA309 TTV306:TTW309 UDR306:UDS309 UNN306:UNO309 UXJ306:UXK309 VHF306:VHG309 VRB306:VRC309 WAX306:WAY309 WKT306:WKU309 WKT301:WKU301 WAX301:WAY301 VRB301:VRC301 VHF301:VHG301 UXJ301:UXK301 UNN301:UNO301 UDR301:UDS301 TTV301:TTW301 TJZ301:TKA301 TAD301:TAE301 SQH301:SQI301 SGL301:SGM301 RWP301:RWQ301 RMT301:RMU301 RCX301:RCY301 QTB301:QTC301 QJF301:QJG301 PZJ301:PZK301 PPN301:PPO301 PFR301:PFS301 OVV301:OVW301 OLZ301:OMA301 OCD301:OCE301 NSH301:NSI301 NIL301:NIM301 MYP301:MYQ301 MOT301:MOU301 MEX301:MEY301 LVB301:LVC301 LLF301:LLG301 LBJ301:LBK301 KRN301:KRO301 KHR301:KHS301 JXV301:JXW301 JNZ301:JOA301 JED301:JEE301 IUH301:IUI301 IKL301:IKM301 IAP301:IAQ301 HQT301:HQU301 HGX301:HGY301 GXB301:GXC301 GNF301:GNG301 GDJ301:GDK301 FTN301:FTO301 FJR301:FJS301 EZV301:EZW301 EPZ301:EQA301 EGD301:EGE301 DWH301:DWI301 DML301:DMM301 DCP301:DCQ301 CST301:CSU301 CIX301:CIY301 BZB301:BZC301 BPF301:BPG301 BFJ301:BFK301 AVN301:AVO301 ALR301:ALS301 ABV301:ABW301 RZ301:SA301 ID301:IE301 WUN301 WKR301 WAV301 VQZ301 VHD301 UXH301 UNL301 UDP301 TTT301 TJX301 TAB301 SQF301 SGJ301 RWN301 RMR301 RCV301 QSZ301 QJD301 PZH301 PPL301 PFP301 OVT301 OLX301 OCB301 NSF301 NIJ301 MYN301 MOR301 MEV301 LUZ301 LLD301 LBH301 KRL301 KHP301 JXT301 JNX301 JEB301 IUF301 IKJ301 IAN301 HQR301 HGV301 GWZ301 GND301 GDH301 FTL301 FJP301 EZT301 EPX301 EGB301 DWF301 DMJ301 DCN301 CSR301 CIV301 BYZ301 BPD301 BFH301 AVL301 ALP301 ABT301 RX301 IB301 WUP301:WUQ301 WUP303:WUQ304 IB311:IB315 RX311:RX315 ABT311:ABT315 ALP311:ALP315 AVL311:AVL315 BFH311:BFH315 BPD311:BPD315 BYZ311:BYZ315 CIV311:CIV315 CSR311:CSR315 DCN311:DCN315 DMJ311:DMJ315 DWF311:DWF315 EGB311:EGB315 EPX311:EPX315 EZT311:EZT315 FJP311:FJP315 FTL311:FTL315 GDH311:GDH315 GND311:GND315 GWZ311:GWZ315 HGV311:HGV315 HQR311:HQR315 IAN311:IAN315 IKJ311:IKJ315 IUF311:IUF315 JEB311:JEB315 JNX311:JNX315 JXT311:JXT315 KHP311:KHP315 KRL311:KRL315 LBH311:LBH315 LLD311:LLD315 LUZ311:LUZ315 MEV311:MEV315 MOR311:MOR315 MYN311:MYN315 NIJ311:NIJ315 NSF311:NSF315 OCB311:OCB315 OLX311:OLX315 OVT311:OVT315 PFP311:PFP315 PPL311:PPL315 PZH311:PZH315 QJD311:QJD315 QSZ311:QSZ315 RCV311:RCV315 RMR311:RMR315 RWN311:RWN315 SGJ311:SGJ315 SQF311:SQF315 TAB311:TAB315 TJX311:TJX315 TTT311:TTT315 UDP311:UDP315 UNL311:UNL315 UXH311:UXH315 VHD311:VHD315 VQZ311:VQZ315 WAV311:WAV315 WKR311:WKR315 WUN311:WUN315 WUP311:WUQ315 ID311:IE315 RZ311:SA315 ABV311:ABW315 ALR311:ALS315 AVN311:AVO315 BFJ311:BFK315 BPF311:BPG315 BZB311:BZC315 CIX311:CIY315 CST311:CSU315 DCP311:DCQ315 DML311:DMM315 DWH311:DWI315 EGD311:EGE315 EPZ311:EQA315 EZV311:EZW315 FJR311:FJS315 FTN311:FTO315 GDJ311:GDK315 GNF311:GNG315 GXB311:GXC315 HGX311:HGY315 HQT311:HQU315 IAP311:IAQ315 IKL311:IKM315 IUH311:IUI315 JED311:JEE315 JNZ311:JOA315 JXV311:JXW315 KHR311:KHS315 KRN311:KRO315 LBJ311:LBK315 LLF311:LLG315 LVB311:LVC315 MEX311:MEY315 MOT311:MOU315 MYP311:MYQ315 NIL311:NIM315 NSH311:NSI315 OCD311:OCE315 OLZ311:OMA315 OVV311:OVW315 PFR311:PFS315 PPN311:PPO315 PZJ311:PZK315 QJF311:QJG315 QTB311:QTC315 RCX311:RCY315 RMT311:RMU315 RWP311:RWQ315 SGL311:SGM315 SQH311:SQI315 TAD311:TAE315 TJZ311:TKA315 TTV311:TTW315 UDR311:UDS315 UNN311:UNO315 UXJ311:UXK315 VHF311:VHG315 VRB311:VRC315 WAX311:WAY315 WKT311:WKU315">
      <formula1>0</formula1>
    </dataValidation>
    <dataValidation type="list" allowBlank="1" showInputMessage="1" showErrorMessage="1" sqref="AB325:AB328 B325:G328">
      <formula1>#REF!</formula1>
    </dataValidation>
    <dataValidation type="list" allowBlank="1" showInputMessage="1" showErrorMessage="1" error="Zadejte prosím údaj ze seznamu" sqref="AB323">
      <formula1>$P$4:$W$4</formula1>
    </dataValidation>
    <dataValidation type="textLength" allowBlank="1" showInputMessage="1" showErrorMessage="1" error="Zadejte prosím temín ve formátu MM/RR" sqref="Z325:AA328">
      <formula1>5</formula1>
      <formula2>5</formula2>
    </dataValidation>
    <dataValidation operator="greaterThanOrEqual" allowBlank="1" showInputMessage="1" showErrorMessage="1" error="Zadejte prosím celé číslo bez desetinných míst" promptTitle="Zadejte prosím celé číslo" sqref="N326 J301 L326:L328 P326:Q328"/>
    <dataValidation allowBlank="1" showInputMessage="1" showErrorMessage="1" error="Zadejte prosím údaj ze seznamu" sqref="G209 G304"/>
    <dataValidation type="list" allowBlank="1" showInputMessage="1" showErrorMessage="1" error="Zadejte prosím údaj ze seznamu" sqref="C323">
      <formula1>$I$1:$P$1</formula1>
    </dataValidation>
    <dataValidation type="list" allowBlank="1" showInputMessage="1" showErrorMessage="1" error="Zadejte prosím údaj ze seznamu" sqref="B323">
      <formula1>$H$1:$H$1</formula1>
    </dataValidation>
  </dataValidations>
  <printOptions horizontalCentered="1"/>
  <pageMargins left="0" right="0" top="0.39370078740157483" bottom="0.39370078740157483" header="0.11811023622047245" footer="0.11811023622047245"/>
  <pageSetup paperSize="8" scale="53" fitToHeight="7"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dimension ref="A1:S224"/>
  <sheetViews>
    <sheetView zoomScaleNormal="100" zoomScaleSheetLayoutView="111" workbookViewId="0">
      <pane xSplit="8" ySplit="11" topLeftCell="I24" activePane="bottomRight" state="frozen"/>
      <selection activeCell="F36" sqref="F36"/>
      <selection pane="topRight" activeCell="F36" sqref="F36"/>
      <selection pane="bottomLeft" activeCell="F36" sqref="F36"/>
      <selection pane="bottomRight" activeCell="I24" sqref="I24"/>
    </sheetView>
  </sheetViews>
  <sheetFormatPr defaultRowHeight="12.75"/>
  <cols>
    <col min="1" max="1" width="12.140625" customWidth="1"/>
    <col min="2" max="2" width="5.140625" customWidth="1"/>
    <col min="3" max="3" width="4.7109375" customWidth="1"/>
    <col min="4" max="4" width="6.7109375" customWidth="1"/>
    <col min="5" max="5" width="6.140625" customWidth="1"/>
    <col min="6" max="6" width="9.5703125" customWidth="1"/>
    <col min="7" max="7" width="9.5703125" hidden="1" customWidth="1"/>
    <col min="8" max="8" width="47.5703125" customWidth="1"/>
    <col min="9" max="9" width="12.7109375" style="222" customWidth="1"/>
    <col min="10" max="10" width="13" style="270" customWidth="1"/>
    <col min="11" max="11" width="13.42578125" style="270" customWidth="1"/>
    <col min="12" max="12" width="63.42578125" style="259" customWidth="1"/>
    <col min="13" max="13" width="6.7109375" customWidth="1"/>
    <col min="14" max="14" width="14.5703125" style="148" customWidth="1"/>
    <col min="15" max="15" width="10.5703125" style="149" customWidth="1"/>
  </cols>
  <sheetData>
    <row r="1" spans="1:19" ht="27" customHeight="1">
      <c r="A1" s="143"/>
      <c r="I1" s="144" t="s">
        <v>77</v>
      </c>
      <c r="N1" s="224" t="s">
        <v>754</v>
      </c>
    </row>
    <row r="2" spans="1:19">
      <c r="A2" s="145" t="s">
        <v>10</v>
      </c>
      <c r="B2" s="145" t="s">
        <v>12</v>
      </c>
      <c r="C2" s="145" t="s">
        <v>346</v>
      </c>
      <c r="D2" s="145" t="s">
        <v>90</v>
      </c>
      <c r="E2" s="145"/>
      <c r="F2" s="145" t="s">
        <v>349</v>
      </c>
      <c r="G2" s="145"/>
      <c r="H2" s="145" t="s">
        <v>13</v>
      </c>
      <c r="I2" s="144" t="s">
        <v>82</v>
      </c>
    </row>
    <row r="3" spans="1:19" ht="18">
      <c r="A3" s="152" t="s">
        <v>8</v>
      </c>
      <c r="B3" s="152" t="s">
        <v>147</v>
      </c>
      <c r="C3" s="152" t="s">
        <v>9</v>
      </c>
      <c r="D3" s="152" t="s">
        <v>88</v>
      </c>
      <c r="E3" s="152"/>
      <c r="H3" s="108" t="s">
        <v>382</v>
      </c>
      <c r="I3" s="153"/>
      <c r="J3" s="273"/>
      <c r="K3" s="273"/>
      <c r="L3" s="258"/>
    </row>
    <row r="4" spans="1:19" ht="19.5" customHeight="1">
      <c r="B4" s="155"/>
      <c r="C4" s="155"/>
      <c r="D4" s="155"/>
      <c r="E4" s="155"/>
      <c r="F4" s="155"/>
      <c r="G4" s="155"/>
      <c r="H4" s="114">
        <v>41544</v>
      </c>
      <c r="I4" s="156"/>
      <c r="J4" s="278"/>
      <c r="K4" s="278"/>
      <c r="L4" s="257"/>
    </row>
    <row r="5" spans="1:19" ht="20.25">
      <c r="B5" s="155"/>
      <c r="C5" s="155"/>
      <c r="D5" s="155"/>
      <c r="E5" s="155"/>
      <c r="F5" s="155"/>
      <c r="G5" s="155"/>
      <c r="H5" s="223"/>
      <c r="I5" s="160"/>
      <c r="J5" s="277"/>
      <c r="K5" s="277"/>
      <c r="L5" s="257"/>
    </row>
    <row r="6" spans="1:19" ht="18.75" thickBot="1">
      <c r="A6" s="163"/>
      <c r="B6" s="164"/>
      <c r="C6" s="164"/>
      <c r="D6" s="165"/>
      <c r="E6" s="165"/>
      <c r="F6" s="165"/>
      <c r="G6" s="165"/>
      <c r="H6" s="360" t="s">
        <v>753</v>
      </c>
      <c r="I6" s="166"/>
      <c r="J6" s="269"/>
      <c r="K6" s="269"/>
      <c r="L6" s="272"/>
    </row>
    <row r="7" spans="1:19" ht="16.5" thickBot="1">
      <c r="A7" s="168" t="s">
        <v>1</v>
      </c>
      <c r="B7" s="164"/>
      <c r="C7" s="164"/>
      <c r="D7" s="165"/>
      <c r="E7" s="165"/>
      <c r="F7" s="165"/>
      <c r="G7" s="165"/>
      <c r="H7" s="169"/>
      <c r="I7" s="170"/>
      <c r="J7" s="170"/>
      <c r="K7" s="170"/>
      <c r="L7" s="261"/>
      <c r="M7" s="173"/>
      <c r="N7" s="174"/>
      <c r="O7" s="175"/>
      <c r="P7" s="175"/>
      <c r="Q7" s="175"/>
      <c r="R7" s="175"/>
      <c r="S7" s="175"/>
    </row>
    <row r="8" spans="1:19" ht="13.5" thickBot="1">
      <c r="A8" s="176">
        <f>COUNTIF(A12:A5944,"&gt;0")</f>
        <v>200</v>
      </c>
      <c r="B8" s="155"/>
      <c r="C8" s="177"/>
      <c r="D8" s="155"/>
      <c r="E8" s="155"/>
      <c r="F8" s="155"/>
      <c r="G8" s="155"/>
      <c r="H8" s="178" t="s">
        <v>2</v>
      </c>
      <c r="I8" s="179">
        <f>SUM(I12:I5956)/2</f>
        <v>234187091</v>
      </c>
      <c r="J8" s="269"/>
      <c r="K8" s="269"/>
      <c r="L8" s="256"/>
      <c r="M8" s="167"/>
      <c r="N8" s="180"/>
    </row>
    <row r="9" spans="1:19" ht="13.5" hidden="1" thickBot="1">
      <c r="A9" s="181">
        <f>SUBTOTAL(102,A12:A5956)</f>
        <v>200</v>
      </c>
      <c r="B9" s="145">
        <v>50</v>
      </c>
      <c r="C9" s="155"/>
      <c r="D9" s="182"/>
      <c r="E9" s="155"/>
      <c r="F9" s="182"/>
      <c r="G9" s="183"/>
      <c r="H9" s="184" t="s">
        <v>631</v>
      </c>
      <c r="I9" s="185">
        <f>SUBTOTAL(109,I12:I2730)/2</f>
        <v>234187091</v>
      </c>
      <c r="J9" s="253"/>
      <c r="K9" s="253"/>
      <c r="L9" s="255"/>
      <c r="M9" s="161"/>
      <c r="N9" s="187"/>
    </row>
    <row r="10" spans="1:19" ht="13.5" thickBot="1">
      <c r="A10" s="242"/>
      <c r="B10" s="243">
        <v>60</v>
      </c>
      <c r="C10" s="244"/>
      <c r="D10" s="244"/>
      <c r="E10" s="244"/>
      <c r="F10" s="244"/>
      <c r="G10" s="188"/>
      <c r="H10" s="245"/>
      <c r="I10" s="244" t="s">
        <v>3</v>
      </c>
      <c r="J10" s="271"/>
      <c r="K10" s="271"/>
      <c r="L10" s="289"/>
      <c r="M10" s="190"/>
      <c r="N10" s="191"/>
    </row>
    <row r="11" spans="1:19" ht="75" customHeight="1" thickBot="1">
      <c r="A11" s="192" t="s">
        <v>214</v>
      </c>
      <c r="B11" s="192" t="s">
        <v>215</v>
      </c>
      <c r="C11" s="192" t="s">
        <v>4</v>
      </c>
      <c r="D11" s="192" t="s">
        <v>5</v>
      </c>
      <c r="E11" s="193" t="s">
        <v>383</v>
      </c>
      <c r="F11" s="192" t="s">
        <v>370</v>
      </c>
      <c r="G11" s="192" t="s">
        <v>384</v>
      </c>
      <c r="H11" s="192" t="s">
        <v>216</v>
      </c>
      <c r="I11" s="192" t="s">
        <v>632</v>
      </c>
      <c r="J11" s="350" t="s">
        <v>748</v>
      </c>
      <c r="K11" s="350" t="s">
        <v>749</v>
      </c>
      <c r="L11" s="194" t="s">
        <v>639</v>
      </c>
      <c r="M11" s="192" t="s">
        <v>238</v>
      </c>
      <c r="N11" s="193" t="s">
        <v>239</v>
      </c>
    </row>
    <row r="12" spans="1:19" ht="12.75" customHeight="1">
      <c r="A12" s="373"/>
      <c r="B12" s="374"/>
      <c r="C12" s="374"/>
      <c r="D12" s="374"/>
      <c r="E12" s="374"/>
      <c r="F12" s="374"/>
      <c r="G12" s="374"/>
      <c r="H12" s="375" t="s">
        <v>61</v>
      </c>
      <c r="I12" s="376"/>
      <c r="J12" s="377"/>
      <c r="K12" s="377"/>
      <c r="L12" s="378"/>
      <c r="M12" s="374"/>
      <c r="N12" s="379" t="s">
        <v>61</v>
      </c>
    </row>
    <row r="13" spans="1:19" ht="12.75" customHeight="1">
      <c r="A13" s="225"/>
      <c r="B13" s="195"/>
      <c r="C13" s="195"/>
      <c r="D13" s="195"/>
      <c r="E13" s="199"/>
      <c r="F13" s="195"/>
      <c r="G13" s="195">
        <v>2</v>
      </c>
      <c r="H13" s="196" t="s">
        <v>314</v>
      </c>
      <c r="I13" s="197">
        <f>SUM(I14:I18)</f>
        <v>1019800</v>
      </c>
      <c r="J13" s="267"/>
      <c r="K13" s="267"/>
      <c r="L13" s="260"/>
      <c r="M13" s="195"/>
      <c r="N13" s="226" t="s">
        <v>61</v>
      </c>
    </row>
    <row r="14" spans="1:19" ht="51" customHeight="1">
      <c r="A14" s="131">
        <v>3273203000</v>
      </c>
      <c r="B14" s="124">
        <v>60</v>
      </c>
      <c r="C14" s="125" t="s">
        <v>31</v>
      </c>
      <c r="D14" s="200" t="s">
        <v>59</v>
      </c>
      <c r="E14" s="392"/>
      <c r="F14" s="201"/>
      <c r="G14" s="201">
        <v>2</v>
      </c>
      <c r="H14" s="202" t="s">
        <v>309</v>
      </c>
      <c r="I14" s="203">
        <v>325000</v>
      </c>
      <c r="J14" s="268"/>
      <c r="K14" s="268"/>
      <c r="L14" s="275" t="s">
        <v>641</v>
      </c>
      <c r="M14" s="208" t="s">
        <v>22</v>
      </c>
      <c r="N14" s="216" t="s">
        <v>61</v>
      </c>
      <c r="O14"/>
    </row>
    <row r="15" spans="1:19" ht="25.5" customHeight="1">
      <c r="A15" s="131">
        <v>3273204902</v>
      </c>
      <c r="B15" s="124">
        <v>60</v>
      </c>
      <c r="C15" s="125" t="s">
        <v>31</v>
      </c>
      <c r="D15" s="200" t="s">
        <v>59</v>
      </c>
      <c r="E15" s="392"/>
      <c r="F15" s="201"/>
      <c r="G15" s="201">
        <v>2</v>
      </c>
      <c r="H15" s="202" t="s">
        <v>388</v>
      </c>
      <c r="I15" s="203">
        <v>70000</v>
      </c>
      <c r="J15" s="268"/>
      <c r="K15" s="268"/>
      <c r="L15" s="275" t="s">
        <v>640</v>
      </c>
      <c r="M15" s="208" t="s">
        <v>22</v>
      </c>
      <c r="N15" s="216" t="s">
        <v>61</v>
      </c>
      <c r="O15"/>
    </row>
    <row r="16" spans="1:19" ht="51" customHeight="1">
      <c r="A16" s="131">
        <v>3273214993</v>
      </c>
      <c r="B16" s="124">
        <v>60</v>
      </c>
      <c r="C16" s="125" t="s">
        <v>31</v>
      </c>
      <c r="D16" s="200" t="s">
        <v>59</v>
      </c>
      <c r="E16" s="392"/>
      <c r="F16" s="201"/>
      <c r="G16" s="201">
        <v>2</v>
      </c>
      <c r="H16" s="202" t="s">
        <v>389</v>
      </c>
      <c r="I16" s="203">
        <v>354602</v>
      </c>
      <c r="J16" s="268"/>
      <c r="K16" s="268"/>
      <c r="L16" s="275" t="s">
        <v>641</v>
      </c>
      <c r="M16" s="208" t="s">
        <v>22</v>
      </c>
      <c r="N16" s="216" t="s">
        <v>61</v>
      </c>
      <c r="O16"/>
    </row>
    <row r="17" spans="1:15" ht="63.75" customHeight="1">
      <c r="A17" s="131">
        <v>5003540005</v>
      </c>
      <c r="B17" s="124">
        <v>60</v>
      </c>
      <c r="C17" s="125" t="s">
        <v>31</v>
      </c>
      <c r="D17" s="200" t="s">
        <v>346</v>
      </c>
      <c r="E17" s="392"/>
      <c r="F17" s="201"/>
      <c r="G17" s="201">
        <v>2</v>
      </c>
      <c r="H17" s="202" t="s">
        <v>272</v>
      </c>
      <c r="I17" s="203">
        <v>81686</v>
      </c>
      <c r="J17" s="268"/>
      <c r="K17" s="268"/>
      <c r="L17" s="275" t="s">
        <v>642</v>
      </c>
      <c r="M17" s="208" t="s">
        <v>22</v>
      </c>
      <c r="N17" s="216" t="s">
        <v>61</v>
      </c>
      <c r="O17"/>
    </row>
    <row r="18" spans="1:15" ht="63.75" customHeight="1">
      <c r="A18" s="131">
        <v>5003540006</v>
      </c>
      <c r="B18" s="124">
        <v>60</v>
      </c>
      <c r="C18" s="125" t="s">
        <v>31</v>
      </c>
      <c r="D18" s="200" t="s">
        <v>350</v>
      </c>
      <c r="E18" s="392"/>
      <c r="F18" s="201"/>
      <c r="G18" s="201">
        <v>2</v>
      </c>
      <c r="H18" s="202" t="s">
        <v>273</v>
      </c>
      <c r="I18" s="203">
        <v>188512</v>
      </c>
      <c r="J18" s="268"/>
      <c r="K18" s="268"/>
      <c r="L18" s="275" t="s">
        <v>642</v>
      </c>
      <c r="M18" s="208" t="s">
        <v>22</v>
      </c>
      <c r="N18" s="216" t="s">
        <v>61</v>
      </c>
      <c r="O18"/>
    </row>
    <row r="19" spans="1:15" ht="12.75" customHeight="1">
      <c r="A19" s="225"/>
      <c r="B19" s="195"/>
      <c r="C19" s="195"/>
      <c r="D19" s="195"/>
      <c r="E19" s="199"/>
      <c r="F19" s="195"/>
      <c r="G19" s="195">
        <v>3</v>
      </c>
      <c r="H19" s="196" t="s">
        <v>228</v>
      </c>
      <c r="I19" s="197">
        <f>SUM(I20:I35)</f>
        <v>17846888</v>
      </c>
      <c r="J19" s="267"/>
      <c r="K19" s="267"/>
      <c r="L19" s="260"/>
      <c r="M19" s="195"/>
      <c r="N19" s="226" t="s">
        <v>61</v>
      </c>
      <c r="O19"/>
    </row>
    <row r="20" spans="1:15" ht="25.5" customHeight="1">
      <c r="A20" s="131">
        <v>5813710001</v>
      </c>
      <c r="B20" s="124">
        <v>60</v>
      </c>
      <c r="C20" s="125" t="s">
        <v>31</v>
      </c>
      <c r="D20" s="200" t="s">
        <v>10</v>
      </c>
      <c r="E20" s="392"/>
      <c r="F20" s="201" t="s">
        <v>147</v>
      </c>
      <c r="G20" s="201">
        <v>3</v>
      </c>
      <c r="H20" s="202" t="s">
        <v>390</v>
      </c>
      <c r="I20" s="203">
        <v>6136215</v>
      </c>
      <c r="J20" s="268" t="s">
        <v>750</v>
      </c>
      <c r="K20" s="268" t="s">
        <v>248</v>
      </c>
      <c r="L20" s="275" t="s">
        <v>643</v>
      </c>
      <c r="M20" s="208" t="s">
        <v>23</v>
      </c>
      <c r="N20" s="216" t="s">
        <v>61</v>
      </c>
      <c r="O20"/>
    </row>
    <row r="21" spans="1:15" ht="25.5" customHeight="1">
      <c r="A21" s="131">
        <v>5213510002</v>
      </c>
      <c r="B21" s="124">
        <v>60</v>
      </c>
      <c r="C21" s="125" t="s">
        <v>31</v>
      </c>
      <c r="D21" s="200" t="s">
        <v>10</v>
      </c>
      <c r="E21" s="392"/>
      <c r="F21" s="201" t="s">
        <v>147</v>
      </c>
      <c r="G21" s="201">
        <v>3</v>
      </c>
      <c r="H21" s="202" t="s">
        <v>391</v>
      </c>
      <c r="I21" s="203">
        <v>230421</v>
      </c>
      <c r="J21" s="268" t="s">
        <v>750</v>
      </c>
      <c r="K21" s="268" t="s">
        <v>28</v>
      </c>
      <c r="L21" s="275" t="s">
        <v>643</v>
      </c>
      <c r="M21" s="208" t="s">
        <v>19</v>
      </c>
      <c r="N21" s="216" t="s">
        <v>61</v>
      </c>
      <c r="O21"/>
    </row>
    <row r="22" spans="1:15" ht="25.5" customHeight="1">
      <c r="A22" s="131">
        <v>5813710003</v>
      </c>
      <c r="B22" s="124">
        <v>60</v>
      </c>
      <c r="C22" s="125" t="s">
        <v>31</v>
      </c>
      <c r="D22" s="200" t="s">
        <v>10</v>
      </c>
      <c r="E22" s="392"/>
      <c r="F22" s="201" t="s">
        <v>147</v>
      </c>
      <c r="G22" s="201">
        <v>3</v>
      </c>
      <c r="H22" s="202" t="s">
        <v>392</v>
      </c>
      <c r="I22" s="203">
        <v>2999900</v>
      </c>
      <c r="J22" s="268" t="s">
        <v>750</v>
      </c>
      <c r="K22" s="268" t="s">
        <v>244</v>
      </c>
      <c r="L22" s="275" t="s">
        <v>643</v>
      </c>
      <c r="M22" s="208" t="s">
        <v>23</v>
      </c>
      <c r="N22" s="216" t="s">
        <v>61</v>
      </c>
      <c r="O22"/>
    </row>
    <row r="23" spans="1:15" ht="25.5" customHeight="1">
      <c r="A23" s="131">
        <v>5813520007</v>
      </c>
      <c r="B23" s="124">
        <v>60</v>
      </c>
      <c r="C23" s="125" t="s">
        <v>31</v>
      </c>
      <c r="D23" s="200" t="s">
        <v>13</v>
      </c>
      <c r="E23" s="392"/>
      <c r="F23" s="201" t="s">
        <v>147</v>
      </c>
      <c r="G23" s="201">
        <v>3</v>
      </c>
      <c r="H23" s="202" t="s">
        <v>401</v>
      </c>
      <c r="I23" s="203">
        <v>297215</v>
      </c>
      <c r="J23" s="268" t="s">
        <v>750</v>
      </c>
      <c r="K23" s="268" t="s">
        <v>44</v>
      </c>
      <c r="L23" s="275" t="s">
        <v>643</v>
      </c>
      <c r="M23" s="208" t="s">
        <v>23</v>
      </c>
      <c r="N23" s="216" t="s">
        <v>61</v>
      </c>
      <c r="O23"/>
    </row>
    <row r="24" spans="1:15" ht="25.5" customHeight="1">
      <c r="A24" s="131">
        <v>5003720001</v>
      </c>
      <c r="B24" s="124">
        <v>60</v>
      </c>
      <c r="C24" s="125" t="s">
        <v>31</v>
      </c>
      <c r="D24" s="200" t="s">
        <v>172</v>
      </c>
      <c r="E24" s="392"/>
      <c r="F24" s="201" t="s">
        <v>147</v>
      </c>
      <c r="G24" s="201">
        <v>3</v>
      </c>
      <c r="H24" s="202" t="s">
        <v>393</v>
      </c>
      <c r="I24" s="203">
        <v>680263</v>
      </c>
      <c r="J24" s="268" t="s">
        <v>750</v>
      </c>
      <c r="K24" s="268" t="s">
        <v>27</v>
      </c>
      <c r="L24" s="275" t="s">
        <v>644</v>
      </c>
      <c r="M24" s="208" t="s">
        <v>22</v>
      </c>
      <c r="N24" s="216" t="s">
        <v>61</v>
      </c>
      <c r="O24"/>
    </row>
    <row r="25" spans="1:15" ht="25.5" customHeight="1">
      <c r="A25" s="131">
        <v>5723520020</v>
      </c>
      <c r="B25" s="124">
        <v>60</v>
      </c>
      <c r="C25" s="125" t="s">
        <v>31</v>
      </c>
      <c r="D25" s="200" t="s">
        <v>172</v>
      </c>
      <c r="E25" s="392"/>
      <c r="F25" s="201" t="s">
        <v>147</v>
      </c>
      <c r="G25" s="201">
        <v>3</v>
      </c>
      <c r="H25" s="202" t="s">
        <v>394</v>
      </c>
      <c r="I25" s="203">
        <v>39172</v>
      </c>
      <c r="J25" s="268">
        <v>41369</v>
      </c>
      <c r="K25" s="268" t="s">
        <v>55</v>
      </c>
      <c r="L25" s="275" t="s">
        <v>645</v>
      </c>
      <c r="M25" s="208" t="s">
        <v>49</v>
      </c>
      <c r="N25" s="216" t="s">
        <v>61</v>
      </c>
      <c r="O25"/>
    </row>
    <row r="26" spans="1:15" ht="25.5" customHeight="1">
      <c r="A26" s="131">
        <v>5313510002</v>
      </c>
      <c r="B26" s="124">
        <v>60</v>
      </c>
      <c r="C26" s="125" t="s">
        <v>31</v>
      </c>
      <c r="D26" s="200" t="s">
        <v>10</v>
      </c>
      <c r="E26" s="392"/>
      <c r="F26" s="201" t="s">
        <v>147</v>
      </c>
      <c r="G26" s="201">
        <v>3</v>
      </c>
      <c r="H26" s="202" t="s">
        <v>16</v>
      </c>
      <c r="I26" s="203">
        <v>1012923</v>
      </c>
      <c r="J26" s="268" t="s">
        <v>750</v>
      </c>
      <c r="K26" s="268" t="s">
        <v>276</v>
      </c>
      <c r="L26" s="275" t="s">
        <v>643</v>
      </c>
      <c r="M26" s="208" t="s">
        <v>26</v>
      </c>
      <c r="N26" s="216" t="s">
        <v>61</v>
      </c>
      <c r="O26"/>
    </row>
    <row r="27" spans="1:15" ht="25.5" customHeight="1">
      <c r="A27" s="131">
        <v>5323710004</v>
      </c>
      <c r="B27" s="124">
        <v>60</v>
      </c>
      <c r="C27" s="125" t="s">
        <v>31</v>
      </c>
      <c r="D27" s="200" t="s">
        <v>10</v>
      </c>
      <c r="E27" s="392"/>
      <c r="F27" s="201" t="s">
        <v>147</v>
      </c>
      <c r="G27" s="201">
        <v>3</v>
      </c>
      <c r="H27" s="202" t="s">
        <v>395</v>
      </c>
      <c r="I27" s="203">
        <v>1309609</v>
      </c>
      <c r="J27" s="268" t="s">
        <v>750</v>
      </c>
      <c r="K27" s="268" t="s">
        <v>56</v>
      </c>
      <c r="L27" s="275" t="s">
        <v>643</v>
      </c>
      <c r="M27" s="208" t="s">
        <v>48</v>
      </c>
      <c r="N27" s="216" t="s">
        <v>61</v>
      </c>
      <c r="O27"/>
    </row>
    <row r="28" spans="1:15" ht="25.5" customHeight="1">
      <c r="A28" s="131">
        <v>5713710001</v>
      </c>
      <c r="B28" s="124">
        <v>60</v>
      </c>
      <c r="C28" s="125" t="s">
        <v>31</v>
      </c>
      <c r="D28" s="200" t="s">
        <v>10</v>
      </c>
      <c r="E28" s="392"/>
      <c r="F28" s="201" t="s">
        <v>147</v>
      </c>
      <c r="G28" s="201">
        <v>3</v>
      </c>
      <c r="H28" s="202" t="s">
        <v>396</v>
      </c>
      <c r="I28" s="203">
        <v>3967461</v>
      </c>
      <c r="J28" s="268" t="s">
        <v>750</v>
      </c>
      <c r="K28" s="268" t="s">
        <v>277</v>
      </c>
      <c r="L28" s="275" t="s">
        <v>643</v>
      </c>
      <c r="M28" s="208" t="s">
        <v>47</v>
      </c>
      <c r="N28" s="216" t="s">
        <v>61</v>
      </c>
      <c r="O28"/>
    </row>
    <row r="29" spans="1:15" ht="25.5" customHeight="1">
      <c r="A29" s="131">
        <v>5813730001</v>
      </c>
      <c r="B29" s="124">
        <v>60</v>
      </c>
      <c r="C29" s="125" t="s">
        <v>31</v>
      </c>
      <c r="D29" s="200" t="s">
        <v>13</v>
      </c>
      <c r="E29" s="392"/>
      <c r="F29" s="201" t="s">
        <v>147</v>
      </c>
      <c r="G29" s="201">
        <v>3</v>
      </c>
      <c r="H29" s="202" t="s">
        <v>397</v>
      </c>
      <c r="I29" s="203">
        <v>429477</v>
      </c>
      <c r="J29" s="268" t="s">
        <v>750</v>
      </c>
      <c r="K29" s="268" t="s">
        <v>64</v>
      </c>
      <c r="L29" s="275" t="s">
        <v>643</v>
      </c>
      <c r="M29" s="208" t="s">
        <v>23</v>
      </c>
      <c r="N29" s="216" t="s">
        <v>61</v>
      </c>
      <c r="O29"/>
    </row>
    <row r="30" spans="1:15" ht="25.5" customHeight="1">
      <c r="A30" s="131">
        <v>5723520018</v>
      </c>
      <c r="B30" s="124">
        <v>60</v>
      </c>
      <c r="C30" s="125" t="s">
        <v>31</v>
      </c>
      <c r="D30" s="200" t="s">
        <v>10</v>
      </c>
      <c r="E30" s="392"/>
      <c r="F30" s="201" t="s">
        <v>147</v>
      </c>
      <c r="G30" s="201">
        <v>3</v>
      </c>
      <c r="H30" s="202" t="s">
        <v>398</v>
      </c>
      <c r="I30" s="203">
        <v>84233</v>
      </c>
      <c r="J30" s="268" t="s">
        <v>750</v>
      </c>
      <c r="K30" s="268" t="s">
        <v>34</v>
      </c>
      <c r="L30" s="275" t="s">
        <v>643</v>
      </c>
      <c r="M30" s="208" t="s">
        <v>49</v>
      </c>
      <c r="N30" s="216" t="s">
        <v>61</v>
      </c>
      <c r="O30"/>
    </row>
    <row r="31" spans="1:15" ht="63.75" customHeight="1">
      <c r="A31" s="131">
        <v>5003520002</v>
      </c>
      <c r="B31" s="124">
        <v>60</v>
      </c>
      <c r="C31" s="125" t="s">
        <v>31</v>
      </c>
      <c r="D31" s="200" t="s">
        <v>12</v>
      </c>
      <c r="E31" s="392"/>
      <c r="F31" s="201" t="s">
        <v>147</v>
      </c>
      <c r="G31" s="201">
        <v>3</v>
      </c>
      <c r="H31" s="202" t="s">
        <v>32</v>
      </c>
      <c r="I31" s="203">
        <v>249643</v>
      </c>
      <c r="J31" s="268">
        <v>41426</v>
      </c>
      <c r="K31" s="268" t="s">
        <v>257</v>
      </c>
      <c r="L31" s="275" t="s">
        <v>732</v>
      </c>
      <c r="M31" s="208" t="s">
        <v>22</v>
      </c>
      <c r="N31" s="216" t="s">
        <v>61</v>
      </c>
      <c r="O31"/>
    </row>
    <row r="32" spans="1:15" ht="25.5" customHeight="1">
      <c r="A32" s="131">
        <v>5423740001</v>
      </c>
      <c r="B32" s="124">
        <v>60</v>
      </c>
      <c r="C32" s="125" t="s">
        <v>31</v>
      </c>
      <c r="D32" s="200" t="s">
        <v>13</v>
      </c>
      <c r="E32" s="392"/>
      <c r="F32" s="201" t="s">
        <v>147</v>
      </c>
      <c r="G32" s="201">
        <v>3</v>
      </c>
      <c r="H32" s="202" t="s">
        <v>399</v>
      </c>
      <c r="I32" s="203">
        <v>78346</v>
      </c>
      <c r="J32" s="268" t="s">
        <v>750</v>
      </c>
      <c r="K32" s="268" t="s">
        <v>57</v>
      </c>
      <c r="L32" s="275" t="s">
        <v>646</v>
      </c>
      <c r="M32" s="208" t="s">
        <v>50</v>
      </c>
      <c r="N32" s="216" t="s">
        <v>61</v>
      </c>
      <c r="O32"/>
    </row>
    <row r="33" spans="1:15" ht="25.5" customHeight="1">
      <c r="A33" s="131">
        <v>5723520019</v>
      </c>
      <c r="B33" s="124">
        <v>60</v>
      </c>
      <c r="C33" s="125" t="s">
        <v>31</v>
      </c>
      <c r="D33" s="200" t="s">
        <v>10</v>
      </c>
      <c r="E33" s="392"/>
      <c r="F33" s="201" t="s">
        <v>147</v>
      </c>
      <c r="G33" s="201">
        <v>3</v>
      </c>
      <c r="H33" s="202" t="s">
        <v>400</v>
      </c>
      <c r="I33" s="203">
        <v>92483</v>
      </c>
      <c r="J33" s="268">
        <v>41395</v>
      </c>
      <c r="K33" s="268" t="s">
        <v>55</v>
      </c>
      <c r="L33" s="275" t="s">
        <v>647</v>
      </c>
      <c r="M33" s="208" t="s">
        <v>49</v>
      </c>
      <c r="N33" s="216" t="s">
        <v>61</v>
      </c>
      <c r="O33"/>
    </row>
    <row r="34" spans="1:15" ht="25.5" customHeight="1">
      <c r="A34" s="131">
        <v>5423520007</v>
      </c>
      <c r="B34" s="124">
        <v>60</v>
      </c>
      <c r="C34" s="125" t="s">
        <v>31</v>
      </c>
      <c r="D34" s="200" t="s">
        <v>13</v>
      </c>
      <c r="E34" s="392"/>
      <c r="F34" s="201" t="s">
        <v>147</v>
      </c>
      <c r="G34" s="201">
        <v>3</v>
      </c>
      <c r="H34" s="202" t="s">
        <v>402</v>
      </c>
      <c r="I34" s="203">
        <v>104981</v>
      </c>
      <c r="J34" s="268" t="s">
        <v>750</v>
      </c>
      <c r="K34" s="268" t="s">
        <v>231</v>
      </c>
      <c r="L34" s="275" t="s">
        <v>643</v>
      </c>
      <c r="M34" s="208" t="s">
        <v>50</v>
      </c>
      <c r="N34" s="216" t="s">
        <v>61</v>
      </c>
      <c r="O34"/>
    </row>
    <row r="35" spans="1:15" ht="25.5" customHeight="1">
      <c r="A35" s="131">
        <v>5613520006</v>
      </c>
      <c r="B35" s="124">
        <v>60</v>
      </c>
      <c r="C35" s="125" t="s">
        <v>31</v>
      </c>
      <c r="D35" s="200" t="s">
        <v>10</v>
      </c>
      <c r="E35" s="392"/>
      <c r="F35" s="201" t="s">
        <v>147</v>
      </c>
      <c r="G35" s="201">
        <v>3</v>
      </c>
      <c r="H35" s="202" t="s">
        <v>280</v>
      </c>
      <c r="I35" s="203">
        <v>134546</v>
      </c>
      <c r="J35" s="268" t="s">
        <v>750</v>
      </c>
      <c r="K35" s="268" t="s">
        <v>243</v>
      </c>
      <c r="L35" s="275" t="s">
        <v>643</v>
      </c>
      <c r="M35" s="208" t="s">
        <v>194</v>
      </c>
      <c r="N35" s="216" t="s">
        <v>61</v>
      </c>
      <c r="O35"/>
    </row>
    <row r="36" spans="1:15" ht="12.75" customHeight="1">
      <c r="A36" s="225"/>
      <c r="B36" s="195"/>
      <c r="C36" s="195"/>
      <c r="D36" s="195"/>
      <c r="E36" s="199"/>
      <c r="F36" s="195"/>
      <c r="G36" s="195">
        <v>4</v>
      </c>
      <c r="H36" s="196" t="s">
        <v>229</v>
      </c>
      <c r="I36" s="197">
        <f>SUM(I37:I60)</f>
        <v>26737509</v>
      </c>
      <c r="J36" s="267"/>
      <c r="K36" s="267"/>
      <c r="L36" s="260"/>
      <c r="M36" s="195"/>
      <c r="N36" s="226" t="s">
        <v>61</v>
      </c>
      <c r="O36"/>
    </row>
    <row r="37" spans="1:15" ht="25.5" customHeight="1">
      <c r="A37" s="131">
        <v>5213720001</v>
      </c>
      <c r="B37" s="124">
        <v>60</v>
      </c>
      <c r="C37" s="125" t="s">
        <v>31</v>
      </c>
      <c r="D37" s="200" t="s">
        <v>63</v>
      </c>
      <c r="E37" s="392"/>
      <c r="F37" s="201" t="s">
        <v>8</v>
      </c>
      <c r="G37" s="201">
        <v>4</v>
      </c>
      <c r="H37" s="202" t="s">
        <v>286</v>
      </c>
      <c r="I37" s="203">
        <v>23448</v>
      </c>
      <c r="J37" s="268">
        <v>41338</v>
      </c>
      <c r="K37" s="268" t="s">
        <v>38</v>
      </c>
      <c r="L37" s="275" t="s">
        <v>645</v>
      </c>
      <c r="M37" s="208" t="s">
        <v>19</v>
      </c>
      <c r="N37" s="216" t="s">
        <v>61</v>
      </c>
      <c r="O37"/>
    </row>
    <row r="38" spans="1:15" ht="25.5" customHeight="1">
      <c r="A38" s="131">
        <v>5523720003</v>
      </c>
      <c r="B38" s="124">
        <v>60</v>
      </c>
      <c r="C38" s="125" t="s">
        <v>31</v>
      </c>
      <c r="D38" s="200" t="s">
        <v>63</v>
      </c>
      <c r="E38" s="392"/>
      <c r="F38" s="201" t="s">
        <v>8</v>
      </c>
      <c r="G38" s="201">
        <v>4</v>
      </c>
      <c r="H38" s="202" t="s">
        <v>331</v>
      </c>
      <c r="I38" s="203">
        <v>39075</v>
      </c>
      <c r="J38" s="268">
        <v>41426</v>
      </c>
      <c r="K38" s="268" t="s">
        <v>241</v>
      </c>
      <c r="L38" s="275" t="s">
        <v>648</v>
      </c>
      <c r="M38" s="208" t="s">
        <v>53</v>
      </c>
      <c r="N38" s="216" t="s">
        <v>61</v>
      </c>
      <c r="O38"/>
    </row>
    <row r="39" spans="1:15" ht="25.5" customHeight="1">
      <c r="A39" s="131">
        <v>5533720001</v>
      </c>
      <c r="B39" s="124">
        <v>60</v>
      </c>
      <c r="C39" s="125" t="s">
        <v>31</v>
      </c>
      <c r="D39" s="200" t="s">
        <v>10</v>
      </c>
      <c r="E39" s="392"/>
      <c r="F39" s="201" t="s">
        <v>8</v>
      </c>
      <c r="G39" s="201">
        <v>4</v>
      </c>
      <c r="H39" s="202" t="s">
        <v>17</v>
      </c>
      <c r="I39" s="203">
        <v>1182744</v>
      </c>
      <c r="J39" s="268" t="s">
        <v>750</v>
      </c>
      <c r="K39" s="268" t="s">
        <v>40</v>
      </c>
      <c r="L39" s="275" t="s">
        <v>643</v>
      </c>
      <c r="M39" s="208" t="s">
        <v>51</v>
      </c>
      <c r="N39" s="216" t="s">
        <v>61</v>
      </c>
      <c r="O39"/>
    </row>
    <row r="40" spans="1:15" ht="25.5" customHeight="1">
      <c r="A40" s="131">
        <v>5623510003</v>
      </c>
      <c r="B40" s="124">
        <v>60</v>
      </c>
      <c r="C40" s="125" t="s">
        <v>31</v>
      </c>
      <c r="D40" s="200" t="s">
        <v>10</v>
      </c>
      <c r="E40" s="392"/>
      <c r="F40" s="201" t="s">
        <v>8</v>
      </c>
      <c r="G40" s="201">
        <v>4</v>
      </c>
      <c r="H40" s="202" t="s">
        <v>37</v>
      </c>
      <c r="I40" s="203">
        <v>1032243</v>
      </c>
      <c r="J40" s="268" t="s">
        <v>750</v>
      </c>
      <c r="K40" s="268" t="s">
        <v>40</v>
      </c>
      <c r="L40" s="275" t="s">
        <v>643</v>
      </c>
      <c r="M40" s="208" t="s">
        <v>25</v>
      </c>
      <c r="N40" s="216" t="s">
        <v>61</v>
      </c>
      <c r="O40"/>
    </row>
    <row r="41" spans="1:15" ht="63.75" customHeight="1">
      <c r="A41" s="131">
        <v>5313730001</v>
      </c>
      <c r="B41" s="124">
        <v>60</v>
      </c>
      <c r="C41" s="125" t="s">
        <v>31</v>
      </c>
      <c r="D41" s="200" t="s">
        <v>13</v>
      </c>
      <c r="E41" s="392" t="s">
        <v>354</v>
      </c>
      <c r="F41" s="201" t="s">
        <v>8</v>
      </c>
      <c r="G41" s="201">
        <v>4</v>
      </c>
      <c r="H41" s="202" t="s">
        <v>281</v>
      </c>
      <c r="I41" s="203">
        <v>1639681</v>
      </c>
      <c r="J41" s="268">
        <v>41518</v>
      </c>
      <c r="K41" s="268" t="s">
        <v>20</v>
      </c>
      <c r="L41" s="275" t="s">
        <v>649</v>
      </c>
      <c r="M41" s="208" t="s">
        <v>26</v>
      </c>
      <c r="N41" s="216" t="s">
        <v>61</v>
      </c>
      <c r="O41"/>
    </row>
    <row r="42" spans="1:15" ht="51" customHeight="1">
      <c r="A42" s="131">
        <v>5513530003</v>
      </c>
      <c r="B42" s="124">
        <v>60</v>
      </c>
      <c r="C42" s="125" t="s">
        <v>31</v>
      </c>
      <c r="D42" s="200" t="s">
        <v>13</v>
      </c>
      <c r="E42" s="392"/>
      <c r="F42" s="201" t="s">
        <v>8</v>
      </c>
      <c r="G42" s="201">
        <v>4</v>
      </c>
      <c r="H42" s="202" t="s">
        <v>219</v>
      </c>
      <c r="I42" s="203">
        <v>877663</v>
      </c>
      <c r="J42" s="268">
        <v>41518</v>
      </c>
      <c r="K42" s="268">
        <v>41640</v>
      </c>
      <c r="L42" s="275" t="s">
        <v>650</v>
      </c>
      <c r="M42" s="208" t="s">
        <v>41</v>
      </c>
      <c r="N42" s="216" t="s">
        <v>61</v>
      </c>
      <c r="O42"/>
    </row>
    <row r="43" spans="1:15" ht="25.5" customHeight="1">
      <c r="A43" s="131">
        <v>3273215210</v>
      </c>
      <c r="B43" s="124">
        <v>60</v>
      </c>
      <c r="C43" s="125" t="s">
        <v>31</v>
      </c>
      <c r="D43" s="200" t="s">
        <v>10</v>
      </c>
      <c r="E43" s="392"/>
      <c r="F43" s="201" t="s">
        <v>8</v>
      </c>
      <c r="G43" s="201">
        <v>4</v>
      </c>
      <c r="H43" s="202" t="s">
        <v>404</v>
      </c>
      <c r="I43" s="203">
        <v>982838</v>
      </c>
      <c r="J43" s="268" t="s">
        <v>750</v>
      </c>
      <c r="K43" s="268" t="s">
        <v>44</v>
      </c>
      <c r="L43" s="275" t="s">
        <v>643</v>
      </c>
      <c r="M43" s="208" t="s">
        <v>21</v>
      </c>
      <c r="N43" s="216" t="s">
        <v>61</v>
      </c>
      <c r="O43"/>
    </row>
    <row r="44" spans="1:15" ht="38.25">
      <c r="A44" s="131">
        <v>5313520008</v>
      </c>
      <c r="B44" s="124">
        <v>60</v>
      </c>
      <c r="C44" s="125" t="s">
        <v>31</v>
      </c>
      <c r="D44" s="200" t="s">
        <v>10</v>
      </c>
      <c r="E44" s="392"/>
      <c r="F44" s="201" t="s">
        <v>8</v>
      </c>
      <c r="G44" s="201">
        <v>4</v>
      </c>
      <c r="H44" s="202" t="s">
        <v>405</v>
      </c>
      <c r="I44" s="203">
        <v>814714</v>
      </c>
      <c r="J44" s="268">
        <v>41460</v>
      </c>
      <c r="K44" s="268" t="s">
        <v>20</v>
      </c>
      <c r="L44" s="275" t="s">
        <v>651</v>
      </c>
      <c r="M44" s="208" t="s">
        <v>26</v>
      </c>
      <c r="N44" s="216" t="s">
        <v>61</v>
      </c>
      <c r="O44"/>
    </row>
    <row r="45" spans="1:15" ht="38.25" customHeight="1">
      <c r="A45" s="131">
        <v>5113520011</v>
      </c>
      <c r="B45" s="124">
        <v>60</v>
      </c>
      <c r="C45" s="125" t="s">
        <v>31</v>
      </c>
      <c r="D45" s="200" t="s">
        <v>13</v>
      </c>
      <c r="E45" s="392"/>
      <c r="F45" s="201" t="s">
        <v>8</v>
      </c>
      <c r="G45" s="201">
        <v>4</v>
      </c>
      <c r="H45" s="202" t="s">
        <v>298</v>
      </c>
      <c r="I45" s="203">
        <v>42362</v>
      </c>
      <c r="J45" s="268">
        <v>41518</v>
      </c>
      <c r="K45" s="268" t="s">
        <v>20</v>
      </c>
      <c r="L45" s="275" t="s">
        <v>652</v>
      </c>
      <c r="M45" s="208" t="s">
        <v>21</v>
      </c>
      <c r="N45" s="216" t="s">
        <v>61</v>
      </c>
      <c r="O45"/>
    </row>
    <row r="46" spans="1:15" ht="38.25" customHeight="1">
      <c r="A46" s="131">
        <v>5213520017</v>
      </c>
      <c r="B46" s="124">
        <v>60</v>
      </c>
      <c r="C46" s="125" t="s">
        <v>31</v>
      </c>
      <c r="D46" s="200" t="s">
        <v>10</v>
      </c>
      <c r="E46" s="392"/>
      <c r="F46" s="201" t="s">
        <v>8</v>
      </c>
      <c r="G46" s="201">
        <v>4</v>
      </c>
      <c r="H46" s="202" t="s">
        <v>296</v>
      </c>
      <c r="I46" s="203">
        <v>87543</v>
      </c>
      <c r="J46" s="268">
        <v>41518</v>
      </c>
      <c r="K46" s="268" t="s">
        <v>20</v>
      </c>
      <c r="L46" s="275" t="s">
        <v>653</v>
      </c>
      <c r="M46" s="208" t="s">
        <v>19</v>
      </c>
      <c r="N46" s="216" t="s">
        <v>61</v>
      </c>
      <c r="O46"/>
    </row>
    <row r="47" spans="1:15" ht="38.25">
      <c r="A47" s="131">
        <v>5413520011</v>
      </c>
      <c r="B47" s="124">
        <v>60</v>
      </c>
      <c r="C47" s="125" t="s">
        <v>31</v>
      </c>
      <c r="D47" s="200" t="s">
        <v>10</v>
      </c>
      <c r="E47" s="392"/>
      <c r="F47" s="201" t="s">
        <v>8</v>
      </c>
      <c r="G47" s="201">
        <v>4</v>
      </c>
      <c r="H47" s="202" t="s">
        <v>295</v>
      </c>
      <c r="I47" s="203">
        <v>83269</v>
      </c>
      <c r="J47" s="268">
        <v>41518</v>
      </c>
      <c r="K47" s="268" t="s">
        <v>20</v>
      </c>
      <c r="L47" s="275" t="s">
        <v>654</v>
      </c>
      <c r="M47" s="208" t="s">
        <v>45</v>
      </c>
      <c r="N47" s="216" t="s">
        <v>61</v>
      </c>
      <c r="O47"/>
    </row>
    <row r="48" spans="1:15" ht="51" customHeight="1">
      <c r="A48" s="131">
        <v>5723520021</v>
      </c>
      <c r="B48" s="124">
        <v>60</v>
      </c>
      <c r="C48" s="125" t="s">
        <v>31</v>
      </c>
      <c r="D48" s="200" t="s">
        <v>13</v>
      </c>
      <c r="E48" s="392"/>
      <c r="F48" s="201" t="s">
        <v>8</v>
      </c>
      <c r="G48" s="201">
        <v>4</v>
      </c>
      <c r="H48" s="202" t="s">
        <v>333</v>
      </c>
      <c r="I48" s="203">
        <v>247830</v>
      </c>
      <c r="J48" s="268">
        <v>41491</v>
      </c>
      <c r="K48" s="268" t="s">
        <v>245</v>
      </c>
      <c r="L48" s="275" t="s">
        <v>655</v>
      </c>
      <c r="M48" s="208" t="s">
        <v>49</v>
      </c>
      <c r="N48" s="216" t="s">
        <v>61</v>
      </c>
      <c r="O48"/>
    </row>
    <row r="49" spans="1:15" ht="38.25" customHeight="1">
      <c r="A49" s="131">
        <v>5623510004</v>
      </c>
      <c r="B49" s="124">
        <v>60</v>
      </c>
      <c r="C49" s="125" t="s">
        <v>31</v>
      </c>
      <c r="D49" s="200" t="s">
        <v>10</v>
      </c>
      <c r="E49" s="392"/>
      <c r="F49" s="201" t="s">
        <v>8</v>
      </c>
      <c r="G49" s="201">
        <v>4</v>
      </c>
      <c r="H49" s="202" t="s">
        <v>407</v>
      </c>
      <c r="I49" s="203">
        <v>292715</v>
      </c>
      <c r="J49" s="268">
        <v>41518</v>
      </c>
      <c r="K49" s="268" t="s">
        <v>20</v>
      </c>
      <c r="L49" s="275" t="s">
        <v>656</v>
      </c>
      <c r="M49" s="208" t="s">
        <v>25</v>
      </c>
      <c r="N49" s="216" t="s">
        <v>61</v>
      </c>
      <c r="O49"/>
    </row>
    <row r="50" spans="1:15" ht="51" customHeight="1">
      <c r="A50" s="131">
        <v>5323520018</v>
      </c>
      <c r="B50" s="124">
        <v>60</v>
      </c>
      <c r="C50" s="125" t="s">
        <v>31</v>
      </c>
      <c r="D50" s="200" t="s">
        <v>13</v>
      </c>
      <c r="E50" s="392"/>
      <c r="F50" s="201" t="s">
        <v>8</v>
      </c>
      <c r="G50" s="201">
        <v>4</v>
      </c>
      <c r="H50" s="202" t="s">
        <v>408</v>
      </c>
      <c r="I50" s="203">
        <v>169621</v>
      </c>
      <c r="J50" s="268">
        <v>41487</v>
      </c>
      <c r="K50" s="268" t="s">
        <v>245</v>
      </c>
      <c r="L50" s="275" t="s">
        <v>657</v>
      </c>
      <c r="M50" s="208" t="s">
        <v>48</v>
      </c>
      <c r="N50" s="216" t="s">
        <v>61</v>
      </c>
      <c r="O50"/>
    </row>
    <row r="51" spans="1:15" ht="51" customHeight="1">
      <c r="A51" s="131">
        <v>5003520008</v>
      </c>
      <c r="B51" s="124">
        <v>60</v>
      </c>
      <c r="C51" s="125" t="s">
        <v>31</v>
      </c>
      <c r="D51" s="200" t="s">
        <v>12</v>
      </c>
      <c r="E51" s="392"/>
      <c r="F51" s="201" t="s">
        <v>8</v>
      </c>
      <c r="G51" s="201">
        <v>4</v>
      </c>
      <c r="H51" s="202" t="s">
        <v>274</v>
      </c>
      <c r="I51" s="203">
        <v>135195</v>
      </c>
      <c r="J51" s="268">
        <v>41518</v>
      </c>
      <c r="K51" s="268" t="s">
        <v>20</v>
      </c>
      <c r="L51" s="275" t="s">
        <v>658</v>
      </c>
      <c r="M51" s="208" t="s">
        <v>22</v>
      </c>
      <c r="N51" s="216" t="s">
        <v>61</v>
      </c>
      <c r="O51"/>
    </row>
    <row r="52" spans="1:15" ht="51" customHeight="1">
      <c r="A52" s="131">
        <v>3273215206</v>
      </c>
      <c r="B52" s="124">
        <v>60</v>
      </c>
      <c r="C52" s="125" t="s">
        <v>31</v>
      </c>
      <c r="D52" s="200" t="s">
        <v>10</v>
      </c>
      <c r="E52" s="392" t="s">
        <v>6</v>
      </c>
      <c r="F52" s="201" t="s">
        <v>8</v>
      </c>
      <c r="G52" s="201">
        <v>4</v>
      </c>
      <c r="H52" s="202" t="s">
        <v>35</v>
      </c>
      <c r="I52" s="203">
        <v>2205001</v>
      </c>
      <c r="J52" s="268" t="s">
        <v>751</v>
      </c>
      <c r="K52" s="268" t="s">
        <v>55</v>
      </c>
      <c r="L52" s="275" t="s">
        <v>659</v>
      </c>
      <c r="M52" s="208" t="s">
        <v>21</v>
      </c>
      <c r="N52" s="216" t="s">
        <v>61</v>
      </c>
      <c r="O52"/>
    </row>
    <row r="53" spans="1:15" ht="76.5">
      <c r="A53" s="131">
        <v>5313710003</v>
      </c>
      <c r="B53" s="124">
        <v>60</v>
      </c>
      <c r="C53" s="125" t="s">
        <v>31</v>
      </c>
      <c r="D53" s="200" t="s">
        <v>10</v>
      </c>
      <c r="E53" s="392"/>
      <c r="F53" s="201" t="s">
        <v>8</v>
      </c>
      <c r="G53" s="201">
        <v>4</v>
      </c>
      <c r="H53" s="202" t="s">
        <v>290</v>
      </c>
      <c r="I53" s="203">
        <v>1550469</v>
      </c>
      <c r="J53" s="268">
        <v>41456</v>
      </c>
      <c r="K53" s="268" t="s">
        <v>20</v>
      </c>
      <c r="L53" s="275" t="s">
        <v>660</v>
      </c>
      <c r="M53" s="208" t="s">
        <v>26</v>
      </c>
      <c r="N53" s="216" t="s">
        <v>61</v>
      </c>
      <c r="O53"/>
    </row>
    <row r="54" spans="1:15" ht="51" customHeight="1">
      <c r="A54" s="131">
        <v>5313710004</v>
      </c>
      <c r="B54" s="124">
        <v>60</v>
      </c>
      <c r="C54" s="125" t="s">
        <v>31</v>
      </c>
      <c r="D54" s="200" t="s">
        <v>10</v>
      </c>
      <c r="E54" s="392" t="s">
        <v>6</v>
      </c>
      <c r="F54" s="201" t="s">
        <v>8</v>
      </c>
      <c r="G54" s="201">
        <v>4</v>
      </c>
      <c r="H54" s="202" t="s">
        <v>410</v>
      </c>
      <c r="I54" s="203">
        <v>997486</v>
      </c>
      <c r="J54" s="268">
        <v>41491</v>
      </c>
      <c r="K54" s="268" t="s">
        <v>245</v>
      </c>
      <c r="L54" s="275" t="s">
        <v>661</v>
      </c>
      <c r="M54" s="208" t="s">
        <v>26</v>
      </c>
      <c r="N54" s="216" t="s">
        <v>61</v>
      </c>
      <c r="O54"/>
    </row>
    <row r="55" spans="1:15" ht="51">
      <c r="A55" s="131">
        <v>5003720003</v>
      </c>
      <c r="B55" s="124">
        <v>60</v>
      </c>
      <c r="C55" s="125" t="s">
        <v>31</v>
      </c>
      <c r="D55" s="200" t="s">
        <v>12</v>
      </c>
      <c r="E55" s="392"/>
      <c r="F55" s="201" t="s">
        <v>8</v>
      </c>
      <c r="G55" s="201">
        <v>4</v>
      </c>
      <c r="H55" s="202" t="s">
        <v>411</v>
      </c>
      <c r="I55" s="203">
        <v>675216</v>
      </c>
      <c r="J55" s="268">
        <v>41518</v>
      </c>
      <c r="K55" s="268" t="s">
        <v>20</v>
      </c>
      <c r="L55" s="275" t="s">
        <v>662</v>
      </c>
      <c r="M55" s="208" t="s">
        <v>22</v>
      </c>
      <c r="N55" s="216" t="s">
        <v>61</v>
      </c>
      <c r="O55"/>
    </row>
    <row r="56" spans="1:15" ht="51">
      <c r="A56" s="131">
        <v>5713710002</v>
      </c>
      <c r="B56" s="124">
        <v>60</v>
      </c>
      <c r="C56" s="125" t="s">
        <v>31</v>
      </c>
      <c r="D56" s="200" t="s">
        <v>10</v>
      </c>
      <c r="E56" s="392" t="s">
        <v>354</v>
      </c>
      <c r="F56" s="201" t="s">
        <v>8</v>
      </c>
      <c r="G56" s="201">
        <v>4</v>
      </c>
      <c r="H56" s="202" t="s">
        <v>278</v>
      </c>
      <c r="I56" s="203">
        <v>2311638</v>
      </c>
      <c r="J56" s="268" t="s">
        <v>751</v>
      </c>
      <c r="K56" s="268" t="s">
        <v>55</v>
      </c>
      <c r="L56" s="275" t="s">
        <v>663</v>
      </c>
      <c r="M56" s="208" t="s">
        <v>47</v>
      </c>
      <c r="N56" s="216" t="s">
        <v>61</v>
      </c>
      <c r="O56"/>
    </row>
    <row r="57" spans="1:15" ht="25.5">
      <c r="A57" s="131">
        <v>5323710001</v>
      </c>
      <c r="B57" s="124">
        <v>60</v>
      </c>
      <c r="C57" s="125" t="s">
        <v>31</v>
      </c>
      <c r="D57" s="200" t="s">
        <v>10</v>
      </c>
      <c r="E57" s="392" t="s">
        <v>354</v>
      </c>
      <c r="F57" s="201" t="s">
        <v>8</v>
      </c>
      <c r="G57" s="201">
        <v>4</v>
      </c>
      <c r="H57" s="202" t="s">
        <v>413</v>
      </c>
      <c r="I57" s="203">
        <v>5630455</v>
      </c>
      <c r="J57" s="268" t="s">
        <v>750</v>
      </c>
      <c r="K57" s="268" t="s">
        <v>291</v>
      </c>
      <c r="L57" s="275" t="s">
        <v>664</v>
      </c>
      <c r="M57" s="208" t="s">
        <v>48</v>
      </c>
      <c r="N57" s="216" t="s">
        <v>61</v>
      </c>
      <c r="O57"/>
    </row>
    <row r="58" spans="1:15" ht="25.5">
      <c r="A58" s="131">
        <v>5313710002</v>
      </c>
      <c r="B58" s="124">
        <v>60</v>
      </c>
      <c r="C58" s="125" t="s">
        <v>31</v>
      </c>
      <c r="D58" s="200" t="s">
        <v>10</v>
      </c>
      <c r="E58" s="392" t="s">
        <v>354</v>
      </c>
      <c r="F58" s="201" t="s">
        <v>8</v>
      </c>
      <c r="G58" s="201">
        <v>4</v>
      </c>
      <c r="H58" s="202" t="s">
        <v>414</v>
      </c>
      <c r="I58" s="203">
        <v>2259900</v>
      </c>
      <c r="J58" s="268" t="s">
        <v>750</v>
      </c>
      <c r="K58" s="268" t="s">
        <v>29</v>
      </c>
      <c r="L58" s="275" t="s">
        <v>643</v>
      </c>
      <c r="M58" s="208" t="s">
        <v>26</v>
      </c>
      <c r="N58" s="216" t="s">
        <v>61</v>
      </c>
      <c r="O58"/>
    </row>
    <row r="59" spans="1:15">
      <c r="A59" s="131">
        <v>5313710001</v>
      </c>
      <c r="B59" s="124">
        <v>60</v>
      </c>
      <c r="C59" s="125" t="s">
        <v>31</v>
      </c>
      <c r="D59" s="200" t="s">
        <v>10</v>
      </c>
      <c r="E59" s="392" t="s">
        <v>354</v>
      </c>
      <c r="F59" s="201" t="s">
        <v>8</v>
      </c>
      <c r="G59" s="201">
        <v>4</v>
      </c>
      <c r="H59" s="202" t="s">
        <v>416</v>
      </c>
      <c r="I59" s="203">
        <v>2057242</v>
      </c>
      <c r="J59" s="268" t="s">
        <v>750</v>
      </c>
      <c r="K59" s="268" t="s">
        <v>24</v>
      </c>
      <c r="L59" s="275" t="s">
        <v>643</v>
      </c>
      <c r="M59" s="208" t="s">
        <v>26</v>
      </c>
      <c r="N59" s="216" t="s">
        <v>61</v>
      </c>
      <c r="O59"/>
    </row>
    <row r="60" spans="1:15" ht="51">
      <c r="A60" s="131">
        <v>5813710005</v>
      </c>
      <c r="B60" s="124">
        <v>60</v>
      </c>
      <c r="C60" s="125" t="s">
        <v>31</v>
      </c>
      <c r="D60" s="200" t="s">
        <v>10</v>
      </c>
      <c r="E60" s="392" t="s">
        <v>354</v>
      </c>
      <c r="F60" s="201" t="s">
        <v>8</v>
      </c>
      <c r="G60" s="201">
        <v>4</v>
      </c>
      <c r="H60" s="202" t="s">
        <v>417</v>
      </c>
      <c r="I60" s="203">
        <v>1399161</v>
      </c>
      <c r="J60" s="268" t="s">
        <v>751</v>
      </c>
      <c r="K60" s="268" t="s">
        <v>241</v>
      </c>
      <c r="L60" s="275" t="s">
        <v>665</v>
      </c>
      <c r="M60" s="208" t="s">
        <v>23</v>
      </c>
      <c r="N60" s="216" t="s">
        <v>61</v>
      </c>
      <c r="O60"/>
    </row>
    <row r="61" spans="1:15" ht="12.75" customHeight="1">
      <c r="A61" s="225"/>
      <c r="B61" s="195"/>
      <c r="C61" s="195"/>
      <c r="D61" s="195"/>
      <c r="E61" s="199"/>
      <c r="F61" s="195"/>
      <c r="G61" s="195">
        <v>5</v>
      </c>
      <c r="H61" s="196" t="s">
        <v>318</v>
      </c>
      <c r="I61" s="197">
        <f>SUM(I62:I127)</f>
        <v>26647403</v>
      </c>
      <c r="J61" s="267"/>
      <c r="K61" s="267"/>
      <c r="L61" s="260"/>
      <c r="M61" s="195"/>
      <c r="N61" s="226" t="s">
        <v>61</v>
      </c>
      <c r="O61"/>
    </row>
    <row r="62" spans="1:15" ht="38.25">
      <c r="A62" s="131">
        <v>5323520017</v>
      </c>
      <c r="B62" s="124">
        <v>60</v>
      </c>
      <c r="C62" s="125" t="s">
        <v>31</v>
      </c>
      <c r="D62" s="200" t="s">
        <v>10</v>
      </c>
      <c r="E62" s="392" t="s">
        <v>6</v>
      </c>
      <c r="F62" s="201" t="s">
        <v>9</v>
      </c>
      <c r="G62" s="201">
        <v>5</v>
      </c>
      <c r="H62" s="202" t="s">
        <v>328</v>
      </c>
      <c r="I62" s="203">
        <v>642366</v>
      </c>
      <c r="J62" s="268">
        <v>41913</v>
      </c>
      <c r="K62" s="268" t="s">
        <v>403</v>
      </c>
      <c r="L62" s="275" t="s">
        <v>666</v>
      </c>
      <c r="M62" s="208" t="s">
        <v>48</v>
      </c>
      <c r="N62" s="216" t="s">
        <v>61</v>
      </c>
      <c r="O62"/>
    </row>
    <row r="63" spans="1:15" ht="25.5" customHeight="1">
      <c r="A63" s="131">
        <v>5423520009</v>
      </c>
      <c r="B63" s="124">
        <v>60</v>
      </c>
      <c r="C63" s="125" t="s">
        <v>31</v>
      </c>
      <c r="D63" s="200" t="s">
        <v>63</v>
      </c>
      <c r="E63" s="392"/>
      <c r="F63" s="201" t="s">
        <v>9</v>
      </c>
      <c r="G63" s="201">
        <v>5</v>
      </c>
      <c r="H63" s="202" t="s">
        <v>62</v>
      </c>
      <c r="I63" s="203">
        <v>30808</v>
      </c>
      <c r="J63" s="268">
        <v>41581</v>
      </c>
      <c r="K63" s="268" t="s">
        <v>255</v>
      </c>
      <c r="L63" s="275" t="s">
        <v>648</v>
      </c>
      <c r="M63" s="208" t="s">
        <v>50</v>
      </c>
      <c r="N63" s="216" t="s">
        <v>61</v>
      </c>
      <c r="O63"/>
    </row>
    <row r="64" spans="1:15" ht="25.5" customHeight="1">
      <c r="A64" s="131">
        <v>5213740001</v>
      </c>
      <c r="B64" s="124">
        <v>60</v>
      </c>
      <c r="C64" s="125" t="s">
        <v>31</v>
      </c>
      <c r="D64" s="200" t="s">
        <v>63</v>
      </c>
      <c r="E64" s="392"/>
      <c r="F64" s="201" t="s">
        <v>9</v>
      </c>
      <c r="G64" s="201">
        <v>5</v>
      </c>
      <c r="H64" s="202" t="s">
        <v>285</v>
      </c>
      <c r="I64" s="203">
        <v>41122</v>
      </c>
      <c r="J64" s="268">
        <v>41581</v>
      </c>
      <c r="K64" s="268" t="s">
        <v>255</v>
      </c>
      <c r="L64" s="275" t="s">
        <v>648</v>
      </c>
      <c r="M64" s="208" t="s">
        <v>19</v>
      </c>
      <c r="N64" s="216" t="s">
        <v>61</v>
      </c>
      <c r="O64"/>
    </row>
    <row r="65" spans="1:15" ht="25.5" customHeight="1">
      <c r="A65" s="131">
        <v>5213740002</v>
      </c>
      <c r="B65" s="124">
        <v>60</v>
      </c>
      <c r="C65" s="125" t="s">
        <v>31</v>
      </c>
      <c r="D65" s="200" t="s">
        <v>63</v>
      </c>
      <c r="E65" s="392"/>
      <c r="F65" s="201" t="s">
        <v>9</v>
      </c>
      <c r="G65" s="201">
        <v>5</v>
      </c>
      <c r="H65" s="202" t="s">
        <v>284</v>
      </c>
      <c r="I65" s="203">
        <v>35174</v>
      </c>
      <c r="J65" s="268">
        <v>41581</v>
      </c>
      <c r="K65" s="268" t="s">
        <v>255</v>
      </c>
      <c r="L65" s="275" t="s">
        <v>648</v>
      </c>
      <c r="M65" s="208" t="s">
        <v>19</v>
      </c>
      <c r="N65" s="216" t="s">
        <v>61</v>
      </c>
      <c r="O65"/>
    </row>
    <row r="66" spans="1:15" ht="51">
      <c r="A66" s="131">
        <v>5113520006</v>
      </c>
      <c r="B66" s="124">
        <v>60</v>
      </c>
      <c r="C66" s="125" t="s">
        <v>31</v>
      </c>
      <c r="D66" s="200" t="s">
        <v>10</v>
      </c>
      <c r="E66" s="392"/>
      <c r="F66" s="201" t="s">
        <v>9</v>
      </c>
      <c r="G66" s="201">
        <v>5</v>
      </c>
      <c r="H66" s="202" t="s">
        <v>282</v>
      </c>
      <c r="I66" s="203">
        <v>480948</v>
      </c>
      <c r="J66" s="268">
        <v>41522</v>
      </c>
      <c r="K66" s="268" t="s">
        <v>251</v>
      </c>
      <c r="L66" s="275" t="s">
        <v>667</v>
      </c>
      <c r="M66" s="208" t="s">
        <v>21</v>
      </c>
      <c r="N66" s="216" t="s">
        <v>61</v>
      </c>
      <c r="O66"/>
    </row>
    <row r="67" spans="1:15" ht="51" customHeight="1">
      <c r="A67" s="131">
        <v>5523720001</v>
      </c>
      <c r="B67" s="124">
        <v>60</v>
      </c>
      <c r="C67" s="125" t="s">
        <v>31</v>
      </c>
      <c r="D67" s="200" t="s">
        <v>13</v>
      </c>
      <c r="E67" s="392"/>
      <c r="F67" s="201" t="s">
        <v>9</v>
      </c>
      <c r="G67" s="201">
        <v>5</v>
      </c>
      <c r="H67" s="202" t="s">
        <v>226</v>
      </c>
      <c r="I67" s="203">
        <v>210295</v>
      </c>
      <c r="J67" s="268">
        <v>41672</v>
      </c>
      <c r="K67" s="268" t="s">
        <v>279</v>
      </c>
      <c r="L67" s="275" t="s">
        <v>668</v>
      </c>
      <c r="M67" s="208" t="s">
        <v>53</v>
      </c>
      <c r="N67" s="216" t="s">
        <v>61</v>
      </c>
      <c r="O67"/>
    </row>
    <row r="68" spans="1:15" ht="51" customHeight="1">
      <c r="A68" s="131">
        <v>5813520010</v>
      </c>
      <c r="B68" s="124">
        <v>60</v>
      </c>
      <c r="C68" s="125" t="s">
        <v>31</v>
      </c>
      <c r="D68" s="200" t="s">
        <v>10</v>
      </c>
      <c r="E68" s="392"/>
      <c r="F68" s="201" t="s">
        <v>9</v>
      </c>
      <c r="G68" s="201">
        <v>5</v>
      </c>
      <c r="H68" s="202" t="s">
        <v>330</v>
      </c>
      <c r="I68" s="203">
        <v>150000</v>
      </c>
      <c r="J68" s="268">
        <v>41518</v>
      </c>
      <c r="K68" s="268" t="s">
        <v>257</v>
      </c>
      <c r="L68" s="275" t="s">
        <v>669</v>
      </c>
      <c r="M68" s="208" t="s">
        <v>23</v>
      </c>
      <c r="N68" s="216" t="s">
        <v>61</v>
      </c>
      <c r="O68"/>
    </row>
    <row r="69" spans="1:15" ht="38.25" customHeight="1">
      <c r="A69" s="131">
        <v>5323520006</v>
      </c>
      <c r="B69" s="124">
        <v>60</v>
      </c>
      <c r="C69" s="125" t="s">
        <v>31</v>
      </c>
      <c r="D69" s="200" t="s">
        <v>13</v>
      </c>
      <c r="E69" s="392"/>
      <c r="F69" s="201" t="s">
        <v>9</v>
      </c>
      <c r="G69" s="201">
        <v>5</v>
      </c>
      <c r="H69" s="202" t="s">
        <v>420</v>
      </c>
      <c r="I69" s="203">
        <v>115546</v>
      </c>
      <c r="J69" s="268">
        <v>41671</v>
      </c>
      <c r="K69" s="268" t="s">
        <v>254</v>
      </c>
      <c r="L69" s="275" t="s">
        <v>670</v>
      </c>
      <c r="M69" s="208" t="s">
        <v>48</v>
      </c>
      <c r="N69" s="216" t="s">
        <v>61</v>
      </c>
      <c r="O69"/>
    </row>
    <row r="70" spans="1:15" ht="38.25">
      <c r="A70" s="131">
        <v>5003520012</v>
      </c>
      <c r="B70" s="124">
        <v>60</v>
      </c>
      <c r="C70" s="125" t="s">
        <v>31</v>
      </c>
      <c r="D70" s="200" t="s">
        <v>12</v>
      </c>
      <c r="E70" s="392"/>
      <c r="F70" s="201" t="s">
        <v>9</v>
      </c>
      <c r="G70" s="201">
        <v>5</v>
      </c>
      <c r="H70" s="202" t="s">
        <v>418</v>
      </c>
      <c r="I70" s="203">
        <v>386407</v>
      </c>
      <c r="J70" s="268">
        <v>41522</v>
      </c>
      <c r="K70" s="268" t="s">
        <v>251</v>
      </c>
      <c r="L70" s="275" t="s">
        <v>671</v>
      </c>
      <c r="M70" s="208" t="s">
        <v>22</v>
      </c>
      <c r="N70" s="216" t="s">
        <v>61</v>
      </c>
      <c r="O70"/>
    </row>
    <row r="71" spans="1:15" ht="38.25" customHeight="1">
      <c r="A71" s="131">
        <v>5413520012</v>
      </c>
      <c r="B71" s="124">
        <v>60</v>
      </c>
      <c r="C71" s="125" t="s">
        <v>31</v>
      </c>
      <c r="D71" s="200" t="s">
        <v>10</v>
      </c>
      <c r="E71" s="392" t="s">
        <v>6</v>
      </c>
      <c r="F71" s="201" t="s">
        <v>9</v>
      </c>
      <c r="G71" s="201">
        <v>5</v>
      </c>
      <c r="H71" s="202" t="s">
        <v>419</v>
      </c>
      <c r="I71" s="203">
        <v>663011</v>
      </c>
      <c r="J71" s="268">
        <v>41760</v>
      </c>
      <c r="K71" s="268" t="s">
        <v>253</v>
      </c>
      <c r="L71" s="275" t="s">
        <v>672</v>
      </c>
      <c r="M71" s="208" t="s">
        <v>45</v>
      </c>
      <c r="N71" s="216" t="s">
        <v>61</v>
      </c>
      <c r="O71"/>
    </row>
    <row r="72" spans="1:15" ht="38.25">
      <c r="A72" s="131">
        <v>5323520010</v>
      </c>
      <c r="B72" s="124">
        <v>60</v>
      </c>
      <c r="C72" s="125" t="s">
        <v>31</v>
      </c>
      <c r="D72" s="200" t="s">
        <v>10</v>
      </c>
      <c r="E72" s="392" t="s">
        <v>354</v>
      </c>
      <c r="F72" s="201" t="s">
        <v>9</v>
      </c>
      <c r="G72" s="201">
        <v>5</v>
      </c>
      <c r="H72" s="202" t="s">
        <v>293</v>
      </c>
      <c r="I72" s="203">
        <v>2943710</v>
      </c>
      <c r="J72" s="268">
        <v>41583</v>
      </c>
      <c r="K72" s="268" t="s">
        <v>255</v>
      </c>
      <c r="L72" s="275" t="s">
        <v>673</v>
      </c>
      <c r="M72" s="208" t="s">
        <v>48</v>
      </c>
      <c r="N72" s="216" t="s">
        <v>61</v>
      </c>
      <c r="O72"/>
    </row>
    <row r="73" spans="1:15" ht="63.75" customHeight="1">
      <c r="A73" s="131">
        <v>5113520010</v>
      </c>
      <c r="B73" s="124">
        <v>60</v>
      </c>
      <c r="C73" s="125" t="s">
        <v>31</v>
      </c>
      <c r="D73" s="200" t="s">
        <v>10</v>
      </c>
      <c r="E73" s="392" t="s">
        <v>6</v>
      </c>
      <c r="F73" s="201" t="s">
        <v>9</v>
      </c>
      <c r="G73" s="201">
        <v>5</v>
      </c>
      <c r="H73" s="202" t="s">
        <v>294</v>
      </c>
      <c r="I73" s="203">
        <v>1214320</v>
      </c>
      <c r="J73" s="268">
        <v>41518</v>
      </c>
      <c r="K73" s="268" t="s">
        <v>257</v>
      </c>
      <c r="L73" s="275" t="s">
        <v>674</v>
      </c>
      <c r="M73" s="208" t="s">
        <v>21</v>
      </c>
      <c r="N73" s="216" t="s">
        <v>61</v>
      </c>
      <c r="O73"/>
    </row>
    <row r="74" spans="1:15" ht="38.25" customHeight="1">
      <c r="A74" s="131">
        <v>5523720002</v>
      </c>
      <c r="B74" s="124">
        <v>60</v>
      </c>
      <c r="C74" s="125" t="s">
        <v>31</v>
      </c>
      <c r="D74" s="200" t="s">
        <v>13</v>
      </c>
      <c r="E74" s="392"/>
      <c r="F74" s="201" t="s">
        <v>9</v>
      </c>
      <c r="G74" s="201">
        <v>5</v>
      </c>
      <c r="H74" s="202" t="s">
        <v>227</v>
      </c>
      <c r="I74" s="203">
        <v>467919</v>
      </c>
      <c r="J74" s="268">
        <v>41640</v>
      </c>
      <c r="K74" s="268" t="s">
        <v>255</v>
      </c>
      <c r="L74" s="275" t="s">
        <v>675</v>
      </c>
      <c r="M74" s="208" t="s">
        <v>53</v>
      </c>
      <c r="N74" s="216" t="s">
        <v>61</v>
      </c>
      <c r="O74"/>
    </row>
    <row r="75" spans="1:15" ht="38.25" customHeight="1">
      <c r="A75" s="131">
        <v>5323520009</v>
      </c>
      <c r="B75" s="124">
        <v>60</v>
      </c>
      <c r="C75" s="125" t="s">
        <v>31</v>
      </c>
      <c r="D75" s="200" t="s">
        <v>13</v>
      </c>
      <c r="E75" s="392" t="s">
        <v>354</v>
      </c>
      <c r="F75" s="201" t="s">
        <v>9</v>
      </c>
      <c r="G75" s="201"/>
      <c r="H75" s="202" t="s">
        <v>840</v>
      </c>
      <c r="I75" s="203">
        <v>929607</v>
      </c>
      <c r="J75" s="268">
        <v>41913</v>
      </c>
      <c r="K75" s="268">
        <v>42430</v>
      </c>
      <c r="L75" s="275" t="s">
        <v>841</v>
      </c>
      <c r="M75" s="208" t="s">
        <v>48</v>
      </c>
      <c r="N75" s="216" t="s">
        <v>61</v>
      </c>
      <c r="O75"/>
    </row>
    <row r="76" spans="1:15" ht="51" customHeight="1">
      <c r="A76" s="131">
        <v>5413520013</v>
      </c>
      <c r="B76" s="124">
        <v>60</v>
      </c>
      <c r="C76" s="125" t="s">
        <v>31</v>
      </c>
      <c r="D76" s="200" t="s">
        <v>13</v>
      </c>
      <c r="E76" s="392"/>
      <c r="F76" s="201" t="s">
        <v>9</v>
      </c>
      <c r="G76" s="201">
        <v>5</v>
      </c>
      <c r="H76" s="202" t="s">
        <v>421</v>
      </c>
      <c r="I76" s="203">
        <v>76275</v>
      </c>
      <c r="J76" s="268">
        <v>41760</v>
      </c>
      <c r="K76" s="268" t="s">
        <v>36</v>
      </c>
      <c r="L76" s="275" t="s">
        <v>676</v>
      </c>
      <c r="M76" s="208" t="s">
        <v>45</v>
      </c>
      <c r="N76" s="216" t="s">
        <v>61</v>
      </c>
      <c r="O76"/>
    </row>
    <row r="77" spans="1:15" ht="63.75" customHeight="1">
      <c r="A77" s="131">
        <v>5623520015</v>
      </c>
      <c r="B77" s="124">
        <v>60</v>
      </c>
      <c r="C77" s="125" t="s">
        <v>31</v>
      </c>
      <c r="D77" s="200" t="s">
        <v>10</v>
      </c>
      <c r="E77" s="392"/>
      <c r="F77" s="201" t="s">
        <v>9</v>
      </c>
      <c r="G77" s="201">
        <v>5</v>
      </c>
      <c r="H77" s="202" t="s">
        <v>422</v>
      </c>
      <c r="I77" s="203">
        <v>680769</v>
      </c>
      <c r="J77" s="268">
        <v>41764</v>
      </c>
      <c r="K77" s="268" t="s">
        <v>36</v>
      </c>
      <c r="L77" s="275" t="s">
        <v>677</v>
      </c>
      <c r="M77" s="208" t="s">
        <v>25</v>
      </c>
      <c r="N77" s="216" t="s">
        <v>61</v>
      </c>
      <c r="O77"/>
    </row>
    <row r="78" spans="1:15" ht="38.25" customHeight="1">
      <c r="A78" s="131">
        <v>5623520016</v>
      </c>
      <c r="B78" s="124">
        <v>60</v>
      </c>
      <c r="C78" s="125" t="s">
        <v>31</v>
      </c>
      <c r="D78" s="200" t="s">
        <v>10</v>
      </c>
      <c r="E78" s="392"/>
      <c r="F78" s="201" t="s">
        <v>9</v>
      </c>
      <c r="G78" s="201">
        <v>5</v>
      </c>
      <c r="H78" s="202" t="s">
        <v>423</v>
      </c>
      <c r="I78" s="203">
        <v>620039</v>
      </c>
      <c r="J78" s="268">
        <v>41795</v>
      </c>
      <c r="K78" s="268" t="s">
        <v>406</v>
      </c>
      <c r="L78" s="275" t="s">
        <v>678</v>
      </c>
      <c r="M78" s="208" t="s">
        <v>25</v>
      </c>
      <c r="N78" s="216" t="s">
        <v>61</v>
      </c>
      <c r="O78"/>
    </row>
    <row r="79" spans="1:15" ht="38.25" customHeight="1">
      <c r="A79" s="131">
        <v>5513520010</v>
      </c>
      <c r="B79" s="124">
        <v>60</v>
      </c>
      <c r="C79" s="125" t="s">
        <v>31</v>
      </c>
      <c r="D79" s="200" t="s">
        <v>13</v>
      </c>
      <c r="E79" s="392"/>
      <c r="F79" s="201" t="s">
        <v>9</v>
      </c>
      <c r="G79" s="201">
        <v>5</v>
      </c>
      <c r="H79" s="202" t="s">
        <v>424</v>
      </c>
      <c r="I79" s="203">
        <v>110337</v>
      </c>
      <c r="J79" s="268">
        <v>41734</v>
      </c>
      <c r="K79" s="268" t="s">
        <v>54</v>
      </c>
      <c r="L79" s="275" t="s">
        <v>679</v>
      </c>
      <c r="M79" s="208" t="s">
        <v>41</v>
      </c>
      <c r="N79" s="216" t="s">
        <v>61</v>
      </c>
      <c r="O79"/>
    </row>
    <row r="80" spans="1:15" ht="51" customHeight="1">
      <c r="A80" s="131">
        <v>5003520016</v>
      </c>
      <c r="B80" s="124">
        <v>60</v>
      </c>
      <c r="C80" s="125" t="s">
        <v>31</v>
      </c>
      <c r="D80" s="200" t="s">
        <v>13</v>
      </c>
      <c r="E80" s="392"/>
      <c r="F80" s="201" t="s">
        <v>9</v>
      </c>
      <c r="G80" s="201">
        <v>5</v>
      </c>
      <c r="H80" s="202" t="s">
        <v>425</v>
      </c>
      <c r="I80" s="203">
        <v>89655</v>
      </c>
      <c r="J80" s="268">
        <v>41640</v>
      </c>
      <c r="K80" s="268" t="s">
        <v>255</v>
      </c>
      <c r="L80" s="275" t="s">
        <v>680</v>
      </c>
      <c r="M80" s="208" t="s">
        <v>22</v>
      </c>
      <c r="N80" s="216" t="s">
        <v>61</v>
      </c>
      <c r="O80"/>
    </row>
    <row r="81" spans="1:15" ht="38.25" customHeight="1">
      <c r="A81" s="131">
        <v>5513520008</v>
      </c>
      <c r="B81" s="124">
        <v>60</v>
      </c>
      <c r="C81" s="125" t="s">
        <v>31</v>
      </c>
      <c r="D81" s="200" t="s">
        <v>13</v>
      </c>
      <c r="E81" s="392"/>
      <c r="F81" s="201" t="s">
        <v>9</v>
      </c>
      <c r="G81" s="201">
        <v>5</v>
      </c>
      <c r="H81" s="202" t="s">
        <v>857</v>
      </c>
      <c r="I81" s="203">
        <v>461358</v>
      </c>
      <c r="J81" s="268">
        <v>41640</v>
      </c>
      <c r="K81" s="268" t="s">
        <v>255</v>
      </c>
      <c r="L81" s="275" t="s">
        <v>681</v>
      </c>
      <c r="M81" s="208" t="s">
        <v>53</v>
      </c>
      <c r="N81" s="216" t="s">
        <v>61</v>
      </c>
      <c r="O81"/>
    </row>
    <row r="82" spans="1:15" ht="38.25" customHeight="1">
      <c r="A82" s="131">
        <v>5513720001</v>
      </c>
      <c r="B82" s="124">
        <v>60</v>
      </c>
      <c r="C82" s="125" t="s">
        <v>31</v>
      </c>
      <c r="D82" s="200" t="s">
        <v>13</v>
      </c>
      <c r="E82" s="392"/>
      <c r="F82" s="201" t="s">
        <v>9</v>
      </c>
      <c r="G82" s="201">
        <v>5</v>
      </c>
      <c r="H82" s="202" t="s">
        <v>426</v>
      </c>
      <c r="I82" s="203">
        <v>40010</v>
      </c>
      <c r="J82" s="268">
        <v>41917</v>
      </c>
      <c r="K82" s="268" t="s">
        <v>403</v>
      </c>
      <c r="L82" s="275" t="s">
        <v>682</v>
      </c>
      <c r="M82" s="208" t="s">
        <v>41</v>
      </c>
      <c r="N82" s="216" t="s">
        <v>61</v>
      </c>
      <c r="O82"/>
    </row>
    <row r="83" spans="1:15" ht="38.25">
      <c r="A83" s="131">
        <v>5513720002</v>
      </c>
      <c r="B83" s="124">
        <v>60</v>
      </c>
      <c r="C83" s="125" t="s">
        <v>31</v>
      </c>
      <c r="D83" s="200" t="s">
        <v>13</v>
      </c>
      <c r="E83" s="392"/>
      <c r="F83" s="201" t="s">
        <v>9</v>
      </c>
      <c r="G83" s="201">
        <v>5</v>
      </c>
      <c r="H83" s="202" t="s">
        <v>428</v>
      </c>
      <c r="I83" s="203">
        <v>108257</v>
      </c>
      <c r="J83" s="268">
        <v>41764</v>
      </c>
      <c r="K83" s="268" t="s">
        <v>36</v>
      </c>
      <c r="L83" s="275" t="s">
        <v>683</v>
      </c>
      <c r="M83" s="208" t="s">
        <v>41</v>
      </c>
      <c r="N83" s="216" t="s">
        <v>61</v>
      </c>
      <c r="O83"/>
    </row>
    <row r="84" spans="1:15" ht="51" customHeight="1">
      <c r="A84" s="131">
        <v>5003270007</v>
      </c>
      <c r="B84" s="124">
        <v>60</v>
      </c>
      <c r="C84" s="125" t="s">
        <v>31</v>
      </c>
      <c r="D84" s="200" t="s">
        <v>13</v>
      </c>
      <c r="E84" s="392"/>
      <c r="F84" s="201" t="s">
        <v>9</v>
      </c>
      <c r="G84" s="201">
        <v>5</v>
      </c>
      <c r="H84" s="202" t="s">
        <v>218</v>
      </c>
      <c r="I84" s="203">
        <v>998000</v>
      </c>
      <c r="J84" s="268">
        <v>41640</v>
      </c>
      <c r="K84" s="268" t="s">
        <v>255</v>
      </c>
      <c r="L84" s="275" t="s">
        <v>684</v>
      </c>
      <c r="M84" s="208" t="s">
        <v>51</v>
      </c>
      <c r="N84" s="216" t="s">
        <v>61</v>
      </c>
      <c r="O84"/>
    </row>
    <row r="85" spans="1:15" ht="51" customHeight="1">
      <c r="A85" s="131">
        <v>5003530003</v>
      </c>
      <c r="B85" s="124">
        <v>60</v>
      </c>
      <c r="C85" s="125" t="s">
        <v>31</v>
      </c>
      <c r="D85" s="200" t="s">
        <v>13</v>
      </c>
      <c r="E85" s="392"/>
      <c r="F85" s="201" t="s">
        <v>9</v>
      </c>
      <c r="G85" s="201">
        <v>5</v>
      </c>
      <c r="H85" s="202" t="s">
        <v>43</v>
      </c>
      <c r="I85" s="203">
        <v>767432</v>
      </c>
      <c r="J85" s="268">
        <v>41795</v>
      </c>
      <c r="K85" s="268" t="s">
        <v>54</v>
      </c>
      <c r="L85" s="275" t="s">
        <v>733</v>
      </c>
      <c r="M85" s="208" t="s">
        <v>22</v>
      </c>
      <c r="N85" s="216" t="s">
        <v>61</v>
      </c>
      <c r="O85"/>
    </row>
    <row r="86" spans="1:15" ht="25.5" customHeight="1">
      <c r="A86" s="131">
        <v>5003520004</v>
      </c>
      <c r="B86" s="124">
        <v>60</v>
      </c>
      <c r="C86" s="125" t="s">
        <v>31</v>
      </c>
      <c r="D86" s="200" t="s">
        <v>172</v>
      </c>
      <c r="E86" s="392"/>
      <c r="F86" s="201" t="s">
        <v>9</v>
      </c>
      <c r="G86" s="201">
        <v>5</v>
      </c>
      <c r="H86" s="202" t="s">
        <v>429</v>
      </c>
      <c r="I86" s="203">
        <v>644525</v>
      </c>
      <c r="J86" s="268">
        <v>42129</v>
      </c>
      <c r="K86" s="268" t="s">
        <v>275</v>
      </c>
      <c r="L86" s="275" t="s">
        <v>645</v>
      </c>
      <c r="M86" s="208" t="s">
        <v>22</v>
      </c>
      <c r="N86" s="216" t="s">
        <v>61</v>
      </c>
      <c r="O86"/>
    </row>
    <row r="87" spans="1:15" ht="51" customHeight="1">
      <c r="A87" s="131">
        <v>5513520011</v>
      </c>
      <c r="B87" s="124">
        <v>60</v>
      </c>
      <c r="C87" s="125" t="s">
        <v>31</v>
      </c>
      <c r="D87" s="200" t="s">
        <v>13</v>
      </c>
      <c r="E87" s="392"/>
      <c r="F87" s="201" t="s">
        <v>9</v>
      </c>
      <c r="G87" s="201">
        <v>5</v>
      </c>
      <c r="H87" s="202" t="s">
        <v>431</v>
      </c>
      <c r="I87" s="203">
        <v>401789</v>
      </c>
      <c r="J87" s="268">
        <v>41760</v>
      </c>
      <c r="K87" s="268" t="s">
        <v>36</v>
      </c>
      <c r="L87" s="275" t="s">
        <v>685</v>
      </c>
      <c r="M87" s="208" t="s">
        <v>41</v>
      </c>
      <c r="N87" s="216" t="s">
        <v>61</v>
      </c>
      <c r="O87"/>
    </row>
    <row r="88" spans="1:15" ht="51">
      <c r="A88" s="131">
        <v>5413710002</v>
      </c>
      <c r="B88" s="124">
        <v>60</v>
      </c>
      <c r="C88" s="125" t="s">
        <v>31</v>
      </c>
      <c r="D88" s="200" t="s">
        <v>10</v>
      </c>
      <c r="E88" s="392"/>
      <c r="F88" s="201" t="s">
        <v>9</v>
      </c>
      <c r="G88" s="201">
        <v>5</v>
      </c>
      <c r="H88" s="202" t="s">
        <v>432</v>
      </c>
      <c r="I88" s="203">
        <v>537211</v>
      </c>
      <c r="J88" s="268">
        <v>41579</v>
      </c>
      <c r="K88" s="268" t="s">
        <v>251</v>
      </c>
      <c r="L88" s="275" t="s">
        <v>686</v>
      </c>
      <c r="M88" s="208" t="s">
        <v>45</v>
      </c>
      <c r="N88" s="216" t="s">
        <v>61</v>
      </c>
      <c r="O88"/>
    </row>
    <row r="89" spans="1:15" ht="38.25" customHeight="1">
      <c r="A89" s="131">
        <v>5003730001</v>
      </c>
      <c r="B89" s="124">
        <v>60</v>
      </c>
      <c r="C89" s="125" t="s">
        <v>31</v>
      </c>
      <c r="D89" s="200" t="s">
        <v>13</v>
      </c>
      <c r="E89" s="392"/>
      <c r="F89" s="201" t="s">
        <v>9</v>
      </c>
      <c r="G89" s="201">
        <v>5</v>
      </c>
      <c r="H89" s="202" t="s">
        <v>433</v>
      </c>
      <c r="I89" s="203">
        <v>279861</v>
      </c>
      <c r="J89" s="268">
        <v>41760</v>
      </c>
      <c r="K89" s="268" t="s">
        <v>54</v>
      </c>
      <c r="L89" s="275" t="s">
        <v>687</v>
      </c>
      <c r="M89" s="208" t="s">
        <v>22</v>
      </c>
      <c r="N89" s="216" t="s">
        <v>61</v>
      </c>
      <c r="O89"/>
    </row>
    <row r="90" spans="1:15" ht="51">
      <c r="A90" s="131">
        <v>5713720003</v>
      </c>
      <c r="B90" s="124">
        <v>60</v>
      </c>
      <c r="C90" s="125" t="s">
        <v>31</v>
      </c>
      <c r="D90" s="200" t="s">
        <v>13</v>
      </c>
      <c r="E90" s="392"/>
      <c r="F90" s="201" t="s">
        <v>9</v>
      </c>
      <c r="G90" s="201">
        <v>5</v>
      </c>
      <c r="H90" s="202" t="s">
        <v>434</v>
      </c>
      <c r="I90" s="203">
        <v>87020</v>
      </c>
      <c r="J90" s="268">
        <v>41856</v>
      </c>
      <c r="K90" s="268" t="s">
        <v>233</v>
      </c>
      <c r="L90" s="275" t="s">
        <v>688</v>
      </c>
      <c r="M90" s="208" t="s">
        <v>47</v>
      </c>
      <c r="N90" s="216" t="s">
        <v>61</v>
      </c>
      <c r="O90"/>
    </row>
    <row r="91" spans="1:15" ht="38.25" customHeight="1">
      <c r="A91" s="131">
        <v>5713720006</v>
      </c>
      <c r="B91" s="124">
        <v>60</v>
      </c>
      <c r="C91" s="125" t="s">
        <v>31</v>
      </c>
      <c r="D91" s="200" t="s">
        <v>13</v>
      </c>
      <c r="E91" s="392"/>
      <c r="F91" s="201" t="s">
        <v>9</v>
      </c>
      <c r="G91" s="201">
        <v>5</v>
      </c>
      <c r="H91" s="202" t="s">
        <v>435</v>
      </c>
      <c r="I91" s="203">
        <v>200000</v>
      </c>
      <c r="J91" s="268">
        <v>41856</v>
      </c>
      <c r="K91" s="268" t="s">
        <v>233</v>
      </c>
      <c r="L91" s="275" t="s">
        <v>689</v>
      </c>
      <c r="M91" s="208" t="s">
        <v>47</v>
      </c>
      <c r="N91" s="216" t="s">
        <v>61</v>
      </c>
      <c r="O91"/>
    </row>
    <row r="92" spans="1:15" ht="25.5" customHeight="1">
      <c r="A92" s="131">
        <v>5533730001</v>
      </c>
      <c r="B92" s="124">
        <v>60</v>
      </c>
      <c r="C92" s="125" t="s">
        <v>31</v>
      </c>
      <c r="D92" s="200" t="s">
        <v>13</v>
      </c>
      <c r="E92" s="392"/>
      <c r="F92" s="201" t="s">
        <v>9</v>
      </c>
      <c r="G92" s="201">
        <v>5</v>
      </c>
      <c r="H92" s="202" t="s">
        <v>436</v>
      </c>
      <c r="I92" s="203">
        <v>105000</v>
      </c>
      <c r="J92" s="268">
        <v>41856</v>
      </c>
      <c r="K92" s="268" t="s">
        <v>233</v>
      </c>
      <c r="L92" s="275" t="s">
        <v>689</v>
      </c>
      <c r="M92" s="208" t="s">
        <v>51</v>
      </c>
      <c r="N92" s="216" t="s">
        <v>61</v>
      </c>
      <c r="O92"/>
    </row>
    <row r="93" spans="1:15" ht="25.5" customHeight="1">
      <c r="A93" s="131">
        <v>5213720014</v>
      </c>
      <c r="B93" s="124">
        <v>60</v>
      </c>
      <c r="C93" s="125" t="s">
        <v>31</v>
      </c>
      <c r="D93" s="200" t="s">
        <v>13</v>
      </c>
      <c r="E93" s="392"/>
      <c r="F93" s="201" t="s">
        <v>9</v>
      </c>
      <c r="G93" s="201">
        <v>5</v>
      </c>
      <c r="H93" s="202" t="s">
        <v>437</v>
      </c>
      <c r="I93" s="203">
        <v>110000</v>
      </c>
      <c r="J93" s="268">
        <v>41856</v>
      </c>
      <c r="K93" s="268" t="s">
        <v>233</v>
      </c>
      <c r="L93" s="275" t="s">
        <v>689</v>
      </c>
      <c r="M93" s="208" t="s">
        <v>19</v>
      </c>
      <c r="N93" s="216" t="s">
        <v>61</v>
      </c>
      <c r="O93"/>
    </row>
    <row r="94" spans="1:15" ht="38.25" customHeight="1">
      <c r="A94" s="131">
        <v>5003720036</v>
      </c>
      <c r="B94" s="124">
        <v>60</v>
      </c>
      <c r="C94" s="125" t="s">
        <v>31</v>
      </c>
      <c r="D94" s="200" t="s">
        <v>13</v>
      </c>
      <c r="E94" s="392" t="s">
        <v>6</v>
      </c>
      <c r="F94" s="201" t="s">
        <v>9</v>
      </c>
      <c r="G94" s="201">
        <v>5</v>
      </c>
      <c r="H94" s="202" t="s">
        <v>438</v>
      </c>
      <c r="I94" s="203">
        <v>73000</v>
      </c>
      <c r="J94" s="268">
        <v>41883</v>
      </c>
      <c r="K94" s="268" t="s">
        <v>427</v>
      </c>
      <c r="L94" s="275" t="s">
        <v>690</v>
      </c>
      <c r="M94" s="208" t="s">
        <v>22</v>
      </c>
      <c r="N94" s="216" t="s">
        <v>61</v>
      </c>
      <c r="O94"/>
    </row>
    <row r="95" spans="1:15" ht="51" customHeight="1">
      <c r="A95" s="131">
        <v>5213720005</v>
      </c>
      <c r="B95" s="124">
        <v>60</v>
      </c>
      <c r="C95" s="125" t="s">
        <v>31</v>
      </c>
      <c r="D95" s="200" t="s">
        <v>13</v>
      </c>
      <c r="E95" s="392" t="s">
        <v>6</v>
      </c>
      <c r="F95" s="201" t="s">
        <v>9</v>
      </c>
      <c r="G95" s="201">
        <v>5</v>
      </c>
      <c r="H95" s="202" t="s">
        <v>439</v>
      </c>
      <c r="I95" s="203">
        <v>727000</v>
      </c>
      <c r="J95" s="268">
        <v>41913</v>
      </c>
      <c r="K95" s="268" t="s">
        <v>403</v>
      </c>
      <c r="L95" s="275" t="s">
        <v>691</v>
      </c>
      <c r="M95" s="208" t="s">
        <v>19</v>
      </c>
      <c r="N95" s="216" t="s">
        <v>61</v>
      </c>
      <c r="O95"/>
    </row>
    <row r="96" spans="1:15" ht="38.25" customHeight="1">
      <c r="A96" s="131">
        <v>5113720010</v>
      </c>
      <c r="B96" s="124">
        <v>60</v>
      </c>
      <c r="C96" s="125" t="s">
        <v>31</v>
      </c>
      <c r="D96" s="200" t="s">
        <v>10</v>
      </c>
      <c r="E96" s="392"/>
      <c r="F96" s="201" t="s">
        <v>9</v>
      </c>
      <c r="G96" s="201">
        <v>5</v>
      </c>
      <c r="H96" s="202" t="s">
        <v>440</v>
      </c>
      <c r="I96" s="203">
        <v>500000</v>
      </c>
      <c r="J96" s="268">
        <v>41642</v>
      </c>
      <c r="K96" s="268" t="s">
        <v>254</v>
      </c>
      <c r="L96" s="275" t="s">
        <v>692</v>
      </c>
      <c r="M96" s="208" t="s">
        <v>21</v>
      </c>
      <c r="N96" s="216" t="s">
        <v>61</v>
      </c>
      <c r="O96"/>
    </row>
    <row r="97" spans="1:15" ht="12.75" customHeight="1">
      <c r="A97" s="131">
        <v>5003720037</v>
      </c>
      <c r="B97" s="124">
        <v>60</v>
      </c>
      <c r="C97" s="125" t="s">
        <v>31</v>
      </c>
      <c r="D97" s="200" t="s">
        <v>10</v>
      </c>
      <c r="E97" s="392"/>
      <c r="F97" s="201" t="s">
        <v>9</v>
      </c>
      <c r="G97" s="201">
        <v>5</v>
      </c>
      <c r="H97" s="202" t="s">
        <v>441</v>
      </c>
      <c r="I97" s="203">
        <v>189828</v>
      </c>
      <c r="J97" s="268">
        <v>41760</v>
      </c>
      <c r="K97" s="268" t="s">
        <v>36</v>
      </c>
      <c r="L97" s="275" t="s">
        <v>693</v>
      </c>
      <c r="M97" s="208" t="s">
        <v>22</v>
      </c>
      <c r="N97" s="216" t="s">
        <v>61</v>
      </c>
      <c r="O97"/>
    </row>
    <row r="98" spans="1:15" ht="12.75" customHeight="1">
      <c r="A98" s="131">
        <v>5003720038</v>
      </c>
      <c r="B98" s="124">
        <v>60</v>
      </c>
      <c r="C98" s="125" t="s">
        <v>31</v>
      </c>
      <c r="D98" s="200" t="s">
        <v>10</v>
      </c>
      <c r="E98" s="392"/>
      <c r="F98" s="201" t="s">
        <v>9</v>
      </c>
      <c r="G98" s="201">
        <v>5</v>
      </c>
      <c r="H98" s="202" t="s">
        <v>442</v>
      </c>
      <c r="I98" s="203">
        <v>40000</v>
      </c>
      <c r="J98" s="268">
        <v>41734</v>
      </c>
      <c r="K98" s="268" t="s">
        <v>54</v>
      </c>
      <c r="L98" s="275" t="s">
        <v>693</v>
      </c>
      <c r="M98" s="208" t="s">
        <v>22</v>
      </c>
      <c r="N98" s="216" t="s">
        <v>61</v>
      </c>
      <c r="O98"/>
    </row>
    <row r="99" spans="1:15" ht="38.25" customHeight="1">
      <c r="A99" s="131">
        <v>5613520004</v>
      </c>
      <c r="B99" s="124">
        <v>60</v>
      </c>
      <c r="C99" s="125" t="s">
        <v>31</v>
      </c>
      <c r="D99" s="200" t="s">
        <v>10</v>
      </c>
      <c r="E99" s="392"/>
      <c r="F99" s="201" t="s">
        <v>9</v>
      </c>
      <c r="G99" s="201">
        <v>5</v>
      </c>
      <c r="H99" s="202" t="s">
        <v>443</v>
      </c>
      <c r="I99" s="203">
        <v>160928</v>
      </c>
      <c r="J99" s="268">
        <v>41825</v>
      </c>
      <c r="K99" s="268" t="s">
        <v>18</v>
      </c>
      <c r="L99" s="275" t="s">
        <v>694</v>
      </c>
      <c r="M99" s="208" t="s">
        <v>194</v>
      </c>
      <c r="N99" s="216" t="s">
        <v>61</v>
      </c>
      <c r="O99"/>
    </row>
    <row r="100" spans="1:15" ht="38.25" customHeight="1">
      <c r="A100" s="131">
        <v>5623720005</v>
      </c>
      <c r="B100" s="124">
        <v>60</v>
      </c>
      <c r="C100" s="125" t="s">
        <v>31</v>
      </c>
      <c r="D100" s="200" t="s">
        <v>10</v>
      </c>
      <c r="E100" s="392" t="s">
        <v>6</v>
      </c>
      <c r="F100" s="201" t="s">
        <v>9</v>
      </c>
      <c r="G100" s="201">
        <v>5</v>
      </c>
      <c r="H100" s="202" t="s">
        <v>444</v>
      </c>
      <c r="I100" s="203">
        <v>800000</v>
      </c>
      <c r="J100" s="268">
        <v>41791</v>
      </c>
      <c r="K100" s="268" t="s">
        <v>406</v>
      </c>
      <c r="L100" s="275" t="s">
        <v>692</v>
      </c>
      <c r="M100" s="208" t="s">
        <v>25</v>
      </c>
      <c r="N100" s="216" t="s">
        <v>61</v>
      </c>
      <c r="O100"/>
    </row>
    <row r="101" spans="1:15" ht="38.25" customHeight="1">
      <c r="A101" s="131">
        <v>5623720006</v>
      </c>
      <c r="B101" s="124">
        <v>60</v>
      </c>
      <c r="C101" s="125" t="s">
        <v>31</v>
      </c>
      <c r="D101" s="200" t="s">
        <v>10</v>
      </c>
      <c r="E101" s="392" t="s">
        <v>6</v>
      </c>
      <c r="F101" s="201" t="s">
        <v>9</v>
      </c>
      <c r="G101" s="201">
        <v>5</v>
      </c>
      <c r="H101" s="202" t="s">
        <v>445</v>
      </c>
      <c r="I101" s="203">
        <v>242665</v>
      </c>
      <c r="J101" s="268">
        <v>41791</v>
      </c>
      <c r="K101" s="268" t="s">
        <v>406</v>
      </c>
      <c r="L101" s="275" t="s">
        <v>692</v>
      </c>
      <c r="M101" s="208" t="s">
        <v>25</v>
      </c>
      <c r="N101" s="216" t="s">
        <v>61</v>
      </c>
      <c r="O101"/>
    </row>
    <row r="102" spans="1:15" ht="51" customHeight="1">
      <c r="A102" s="131">
        <v>5003720014</v>
      </c>
      <c r="B102" s="124">
        <v>60</v>
      </c>
      <c r="C102" s="125" t="s">
        <v>31</v>
      </c>
      <c r="D102" s="200" t="s">
        <v>12</v>
      </c>
      <c r="E102" s="392" t="s">
        <v>6</v>
      </c>
      <c r="F102" s="201" t="s">
        <v>9</v>
      </c>
      <c r="G102" s="201">
        <v>5</v>
      </c>
      <c r="H102" s="202" t="s">
        <v>446</v>
      </c>
      <c r="I102" s="203">
        <v>50000</v>
      </c>
      <c r="J102" s="268">
        <v>41944</v>
      </c>
      <c r="K102" s="268" t="s">
        <v>427</v>
      </c>
      <c r="L102" s="275" t="s">
        <v>695</v>
      </c>
      <c r="M102" s="208" t="s">
        <v>22</v>
      </c>
      <c r="N102" s="216" t="s">
        <v>61</v>
      </c>
      <c r="O102"/>
    </row>
    <row r="103" spans="1:15" ht="51" customHeight="1">
      <c r="A103" s="131">
        <v>5313720002</v>
      </c>
      <c r="B103" s="124">
        <v>60</v>
      </c>
      <c r="C103" s="125" t="s">
        <v>31</v>
      </c>
      <c r="D103" s="200" t="s">
        <v>12</v>
      </c>
      <c r="E103" s="392" t="s">
        <v>6</v>
      </c>
      <c r="F103" s="201" t="s">
        <v>9</v>
      </c>
      <c r="G103" s="201">
        <v>5</v>
      </c>
      <c r="H103" s="202" t="s">
        <v>447</v>
      </c>
      <c r="I103" s="203">
        <v>100000</v>
      </c>
      <c r="J103" s="268">
        <v>41915</v>
      </c>
      <c r="K103" s="268" t="s">
        <v>403</v>
      </c>
      <c r="L103" s="275" t="s">
        <v>695</v>
      </c>
      <c r="M103" s="208" t="s">
        <v>22</v>
      </c>
      <c r="N103" s="216" t="s">
        <v>61</v>
      </c>
      <c r="O103"/>
    </row>
    <row r="104" spans="1:15" ht="38.25" customHeight="1">
      <c r="A104" s="131">
        <v>5413720001</v>
      </c>
      <c r="B104" s="124">
        <v>60</v>
      </c>
      <c r="C104" s="125" t="s">
        <v>31</v>
      </c>
      <c r="D104" s="200" t="s">
        <v>10</v>
      </c>
      <c r="E104" s="392" t="s">
        <v>6</v>
      </c>
      <c r="F104" s="201" t="s">
        <v>9</v>
      </c>
      <c r="G104" s="201">
        <v>5</v>
      </c>
      <c r="H104" s="202" t="s">
        <v>448</v>
      </c>
      <c r="I104" s="203">
        <v>250000</v>
      </c>
      <c r="J104" s="268">
        <v>42036</v>
      </c>
      <c r="K104" s="268" t="s">
        <v>297</v>
      </c>
      <c r="L104" s="275" t="s">
        <v>696</v>
      </c>
      <c r="M104" s="208" t="s">
        <v>45</v>
      </c>
      <c r="N104" s="216" t="s">
        <v>61</v>
      </c>
      <c r="O104"/>
    </row>
    <row r="105" spans="1:15" ht="12.75" customHeight="1">
      <c r="A105" s="131">
        <v>5423720004</v>
      </c>
      <c r="B105" s="124">
        <v>60</v>
      </c>
      <c r="C105" s="125" t="s">
        <v>31</v>
      </c>
      <c r="D105" s="200" t="s">
        <v>10</v>
      </c>
      <c r="E105" s="392"/>
      <c r="F105" s="201" t="s">
        <v>9</v>
      </c>
      <c r="G105" s="201">
        <v>5</v>
      </c>
      <c r="H105" s="202" t="s">
        <v>450</v>
      </c>
      <c r="I105" s="203">
        <v>70000</v>
      </c>
      <c r="J105" s="268">
        <v>41974</v>
      </c>
      <c r="K105" s="268" t="s">
        <v>332</v>
      </c>
      <c r="L105" s="275" t="s">
        <v>693</v>
      </c>
      <c r="M105" s="208" t="s">
        <v>50</v>
      </c>
      <c r="N105" s="216" t="s">
        <v>61</v>
      </c>
      <c r="O105"/>
    </row>
    <row r="106" spans="1:15" ht="12.75" customHeight="1">
      <c r="A106" s="131">
        <v>5423720003</v>
      </c>
      <c r="B106" s="124">
        <v>60</v>
      </c>
      <c r="C106" s="125" t="s">
        <v>31</v>
      </c>
      <c r="D106" s="200" t="s">
        <v>10</v>
      </c>
      <c r="E106" s="392" t="s">
        <v>6</v>
      </c>
      <c r="F106" s="201" t="s">
        <v>9</v>
      </c>
      <c r="G106" s="201">
        <v>5</v>
      </c>
      <c r="H106" s="202" t="s">
        <v>451</v>
      </c>
      <c r="I106" s="203">
        <v>40000</v>
      </c>
      <c r="J106" s="268">
        <v>41976</v>
      </c>
      <c r="K106" s="268" t="s">
        <v>332</v>
      </c>
      <c r="L106" s="275" t="s">
        <v>697</v>
      </c>
      <c r="M106" s="208" t="s">
        <v>50</v>
      </c>
      <c r="N106" s="216" t="s">
        <v>61</v>
      </c>
      <c r="O106"/>
    </row>
    <row r="107" spans="1:15" ht="38.25" customHeight="1">
      <c r="A107" s="131">
        <v>5323720004</v>
      </c>
      <c r="B107" s="124">
        <v>60</v>
      </c>
      <c r="C107" s="125" t="s">
        <v>31</v>
      </c>
      <c r="D107" s="200" t="s">
        <v>10</v>
      </c>
      <c r="E107" s="392" t="s">
        <v>6</v>
      </c>
      <c r="F107" s="201" t="s">
        <v>9</v>
      </c>
      <c r="G107" s="201">
        <v>5</v>
      </c>
      <c r="H107" s="202" t="s">
        <v>452</v>
      </c>
      <c r="I107" s="203">
        <v>300000</v>
      </c>
      <c r="J107" s="268">
        <v>42036</v>
      </c>
      <c r="K107" s="268" t="s">
        <v>297</v>
      </c>
      <c r="L107" s="275" t="s">
        <v>696</v>
      </c>
      <c r="M107" s="208" t="s">
        <v>48</v>
      </c>
      <c r="N107" s="216" t="s">
        <v>61</v>
      </c>
      <c r="O107"/>
    </row>
    <row r="108" spans="1:15" ht="12.75" customHeight="1">
      <c r="A108" s="131">
        <v>5423720005</v>
      </c>
      <c r="B108" s="124">
        <v>60</v>
      </c>
      <c r="C108" s="125" t="s">
        <v>31</v>
      </c>
      <c r="D108" s="200" t="s">
        <v>13</v>
      </c>
      <c r="E108" s="392"/>
      <c r="F108" s="201" t="s">
        <v>9</v>
      </c>
      <c r="G108" s="201">
        <v>5</v>
      </c>
      <c r="H108" s="202" t="s">
        <v>453</v>
      </c>
      <c r="I108" s="203">
        <v>50000</v>
      </c>
      <c r="J108" s="268">
        <v>41913</v>
      </c>
      <c r="K108" s="268" t="s">
        <v>403</v>
      </c>
      <c r="L108" s="275" t="s">
        <v>693</v>
      </c>
      <c r="M108" s="208" t="s">
        <v>50</v>
      </c>
      <c r="N108" s="216" t="s">
        <v>61</v>
      </c>
      <c r="O108"/>
    </row>
    <row r="109" spans="1:15" ht="38.25" customHeight="1">
      <c r="A109" s="131">
        <v>5533720004</v>
      </c>
      <c r="B109" s="124">
        <v>60</v>
      </c>
      <c r="C109" s="125" t="s">
        <v>31</v>
      </c>
      <c r="D109" s="200" t="s">
        <v>10</v>
      </c>
      <c r="E109" s="392" t="s">
        <v>6</v>
      </c>
      <c r="F109" s="201" t="s">
        <v>9</v>
      </c>
      <c r="G109" s="201">
        <v>5</v>
      </c>
      <c r="H109" s="202" t="s">
        <v>454</v>
      </c>
      <c r="I109" s="203">
        <v>230000</v>
      </c>
      <c r="J109" s="268">
        <v>41887</v>
      </c>
      <c r="K109" s="268" t="s">
        <v>427</v>
      </c>
      <c r="L109" s="275" t="s">
        <v>692</v>
      </c>
      <c r="M109" s="208" t="s">
        <v>51</v>
      </c>
      <c r="N109" s="216" t="s">
        <v>61</v>
      </c>
      <c r="O109"/>
    </row>
    <row r="110" spans="1:15" ht="38.25" customHeight="1">
      <c r="A110" s="131">
        <v>5813720003</v>
      </c>
      <c r="B110" s="124">
        <v>60</v>
      </c>
      <c r="C110" s="125" t="s">
        <v>31</v>
      </c>
      <c r="D110" s="200" t="s">
        <v>10</v>
      </c>
      <c r="E110" s="392"/>
      <c r="F110" s="201" t="s">
        <v>9</v>
      </c>
      <c r="G110" s="201">
        <v>5</v>
      </c>
      <c r="H110" s="202" t="s">
        <v>455</v>
      </c>
      <c r="I110" s="203">
        <v>30000</v>
      </c>
      <c r="J110" s="268">
        <v>42036</v>
      </c>
      <c r="K110" s="268" t="s">
        <v>297</v>
      </c>
      <c r="L110" s="275" t="s">
        <v>692</v>
      </c>
      <c r="M110" s="208" t="s">
        <v>23</v>
      </c>
      <c r="N110" s="216" t="s">
        <v>61</v>
      </c>
      <c r="O110"/>
    </row>
    <row r="111" spans="1:15" ht="38.25" customHeight="1">
      <c r="A111" s="131">
        <v>5813720004</v>
      </c>
      <c r="B111" s="124">
        <v>60</v>
      </c>
      <c r="C111" s="125" t="s">
        <v>31</v>
      </c>
      <c r="D111" s="200" t="s">
        <v>10</v>
      </c>
      <c r="E111" s="392"/>
      <c r="F111" s="201" t="s">
        <v>9</v>
      </c>
      <c r="G111" s="201">
        <v>5</v>
      </c>
      <c r="H111" s="202" t="s">
        <v>456</v>
      </c>
      <c r="I111" s="203">
        <v>30000</v>
      </c>
      <c r="J111" s="268">
        <v>42036</v>
      </c>
      <c r="K111" s="268" t="s">
        <v>297</v>
      </c>
      <c r="L111" s="275" t="s">
        <v>692</v>
      </c>
      <c r="M111" s="208" t="s">
        <v>23</v>
      </c>
      <c r="N111" s="216" t="s">
        <v>61</v>
      </c>
      <c r="O111"/>
    </row>
    <row r="112" spans="1:15" ht="12.75" customHeight="1">
      <c r="A112" s="131">
        <v>5533720006</v>
      </c>
      <c r="B112" s="124">
        <v>60</v>
      </c>
      <c r="C112" s="125" t="s">
        <v>31</v>
      </c>
      <c r="D112" s="200" t="s">
        <v>10</v>
      </c>
      <c r="E112" s="392"/>
      <c r="F112" s="201" t="s">
        <v>9</v>
      </c>
      <c r="G112" s="201">
        <v>5</v>
      </c>
      <c r="H112" s="202" t="s">
        <v>457</v>
      </c>
      <c r="I112" s="203">
        <v>90000</v>
      </c>
      <c r="J112" s="268">
        <v>41913</v>
      </c>
      <c r="K112" s="268" t="s">
        <v>403</v>
      </c>
      <c r="L112" s="275" t="s">
        <v>698</v>
      </c>
      <c r="M112" s="208" t="s">
        <v>51</v>
      </c>
      <c r="N112" s="216" t="s">
        <v>61</v>
      </c>
      <c r="O112"/>
    </row>
    <row r="113" spans="1:15" ht="12.75" customHeight="1">
      <c r="A113" s="131">
        <v>5213720015</v>
      </c>
      <c r="B113" s="124">
        <v>60</v>
      </c>
      <c r="C113" s="125" t="s">
        <v>31</v>
      </c>
      <c r="D113" s="200" t="s">
        <v>10</v>
      </c>
      <c r="E113" s="392" t="s">
        <v>6</v>
      </c>
      <c r="F113" s="201" t="s">
        <v>9</v>
      </c>
      <c r="G113" s="201">
        <v>5</v>
      </c>
      <c r="H113" s="202" t="s">
        <v>458</v>
      </c>
      <c r="I113" s="203">
        <v>100000</v>
      </c>
      <c r="J113" s="268">
        <v>41915</v>
      </c>
      <c r="K113" s="268" t="s">
        <v>403</v>
      </c>
      <c r="L113" s="275" t="s">
        <v>698</v>
      </c>
      <c r="M113" s="208" t="s">
        <v>19</v>
      </c>
      <c r="N113" s="216" t="s">
        <v>61</v>
      </c>
      <c r="O113"/>
    </row>
    <row r="114" spans="1:15" ht="12.75" customHeight="1">
      <c r="A114" s="131">
        <v>5323720005</v>
      </c>
      <c r="B114" s="124">
        <v>60</v>
      </c>
      <c r="C114" s="125" t="s">
        <v>31</v>
      </c>
      <c r="D114" s="200" t="s">
        <v>10</v>
      </c>
      <c r="E114" s="392"/>
      <c r="F114" s="201" t="s">
        <v>9</v>
      </c>
      <c r="G114" s="201">
        <v>5</v>
      </c>
      <c r="H114" s="202" t="s">
        <v>459</v>
      </c>
      <c r="I114" s="203">
        <v>80000</v>
      </c>
      <c r="J114" s="268">
        <v>41730</v>
      </c>
      <c r="K114" s="268" t="s">
        <v>279</v>
      </c>
      <c r="L114" s="275" t="s">
        <v>698</v>
      </c>
      <c r="M114" s="208" t="s">
        <v>48</v>
      </c>
      <c r="N114" s="216" t="s">
        <v>61</v>
      </c>
      <c r="O114"/>
    </row>
    <row r="115" spans="1:15" ht="25.5" customHeight="1">
      <c r="A115" s="131">
        <v>5533720003</v>
      </c>
      <c r="B115" s="124">
        <v>60</v>
      </c>
      <c r="C115" s="125" t="s">
        <v>31</v>
      </c>
      <c r="D115" s="200" t="s">
        <v>12</v>
      </c>
      <c r="E115" s="392" t="s">
        <v>6</v>
      </c>
      <c r="F115" s="201" t="s">
        <v>9</v>
      </c>
      <c r="G115" s="201">
        <v>5</v>
      </c>
      <c r="H115" s="202" t="s">
        <v>460</v>
      </c>
      <c r="I115" s="203">
        <v>190000</v>
      </c>
      <c r="J115" s="268">
        <v>41887</v>
      </c>
      <c r="K115" s="268" t="s">
        <v>427</v>
      </c>
      <c r="L115" s="275" t="s">
        <v>699</v>
      </c>
      <c r="M115" s="208" t="s">
        <v>22</v>
      </c>
      <c r="N115" s="216" t="s">
        <v>61</v>
      </c>
      <c r="O115"/>
    </row>
    <row r="116" spans="1:15" ht="25.5">
      <c r="A116" s="131">
        <v>5213720002</v>
      </c>
      <c r="B116" s="124">
        <v>60</v>
      </c>
      <c r="C116" s="125" t="s">
        <v>31</v>
      </c>
      <c r="D116" s="200" t="s">
        <v>12</v>
      </c>
      <c r="E116" s="392" t="s">
        <v>6</v>
      </c>
      <c r="F116" s="201" t="s">
        <v>9</v>
      </c>
      <c r="G116" s="201">
        <v>5</v>
      </c>
      <c r="H116" s="202" t="s">
        <v>461</v>
      </c>
      <c r="I116" s="203">
        <v>190000</v>
      </c>
      <c r="J116" s="268">
        <v>41976</v>
      </c>
      <c r="K116" s="268" t="s">
        <v>332</v>
      </c>
      <c r="L116" s="275" t="s">
        <v>700</v>
      </c>
      <c r="M116" s="208" t="s">
        <v>22</v>
      </c>
      <c r="N116" s="216" t="s">
        <v>61</v>
      </c>
      <c r="O116"/>
    </row>
    <row r="117" spans="1:15" ht="25.5">
      <c r="A117" s="131">
        <v>5313720005</v>
      </c>
      <c r="B117" s="124">
        <v>60</v>
      </c>
      <c r="C117" s="125" t="s">
        <v>31</v>
      </c>
      <c r="D117" s="200" t="s">
        <v>10</v>
      </c>
      <c r="E117" s="392"/>
      <c r="F117" s="201" t="s">
        <v>9</v>
      </c>
      <c r="G117" s="201">
        <v>5</v>
      </c>
      <c r="H117" s="202" t="s">
        <v>462</v>
      </c>
      <c r="I117" s="203">
        <v>500000</v>
      </c>
      <c r="J117" s="268">
        <v>41821</v>
      </c>
      <c r="K117" s="268" t="s">
        <v>406</v>
      </c>
      <c r="L117" s="275" t="s">
        <v>701</v>
      </c>
      <c r="M117" s="208" t="s">
        <v>26</v>
      </c>
      <c r="N117" s="216" t="s">
        <v>61</v>
      </c>
      <c r="O117"/>
    </row>
    <row r="118" spans="1:15" ht="25.5" customHeight="1">
      <c r="A118" s="131">
        <v>5423520011</v>
      </c>
      <c r="B118" s="124">
        <v>60</v>
      </c>
      <c r="C118" s="125" t="s">
        <v>31</v>
      </c>
      <c r="D118" s="200" t="s">
        <v>10</v>
      </c>
      <c r="E118" s="392" t="s">
        <v>6</v>
      </c>
      <c r="F118" s="201" t="s">
        <v>9</v>
      </c>
      <c r="G118" s="201">
        <v>5</v>
      </c>
      <c r="H118" s="202" t="s">
        <v>635</v>
      </c>
      <c r="I118" s="203">
        <v>672725</v>
      </c>
      <c r="J118" s="268">
        <v>41791</v>
      </c>
      <c r="K118" s="268" t="s">
        <v>406</v>
      </c>
      <c r="L118" s="275" t="s">
        <v>702</v>
      </c>
      <c r="M118" s="208" t="s">
        <v>50</v>
      </c>
      <c r="N118" s="216" t="s">
        <v>61</v>
      </c>
      <c r="O118"/>
    </row>
    <row r="119" spans="1:15" ht="25.5">
      <c r="A119" s="131">
        <v>5003720040</v>
      </c>
      <c r="B119" s="124">
        <v>60</v>
      </c>
      <c r="C119" s="125" t="s">
        <v>31</v>
      </c>
      <c r="D119" s="200" t="s">
        <v>10</v>
      </c>
      <c r="E119" s="392"/>
      <c r="F119" s="201" t="s">
        <v>9</v>
      </c>
      <c r="G119" s="201">
        <v>5</v>
      </c>
      <c r="H119" s="202" t="s">
        <v>636</v>
      </c>
      <c r="I119" s="203">
        <v>34240</v>
      </c>
      <c r="J119" s="268">
        <v>41913</v>
      </c>
      <c r="K119" s="268" t="s">
        <v>18</v>
      </c>
      <c r="L119" s="275" t="s">
        <v>703</v>
      </c>
      <c r="M119" s="208" t="s">
        <v>45</v>
      </c>
      <c r="N119" s="216" t="s">
        <v>61</v>
      </c>
      <c r="O119"/>
    </row>
    <row r="120" spans="1:15" ht="57" customHeight="1">
      <c r="A120" s="131">
        <v>5003720044</v>
      </c>
      <c r="B120" s="124">
        <v>60</v>
      </c>
      <c r="C120" s="125" t="s">
        <v>31</v>
      </c>
      <c r="D120" s="200" t="s">
        <v>346</v>
      </c>
      <c r="E120" s="392"/>
      <c r="F120" s="201" t="s">
        <v>9</v>
      </c>
      <c r="G120" s="201">
        <v>5</v>
      </c>
      <c r="H120" s="202" t="s">
        <v>463</v>
      </c>
      <c r="I120" s="203">
        <v>86714</v>
      </c>
      <c r="J120" s="268" t="s">
        <v>752</v>
      </c>
      <c r="K120" s="268" t="s">
        <v>257</v>
      </c>
      <c r="L120" s="275" t="s">
        <v>696</v>
      </c>
      <c r="M120" s="208" t="s">
        <v>22</v>
      </c>
      <c r="N120" s="216" t="s">
        <v>61</v>
      </c>
      <c r="O120"/>
    </row>
    <row r="121" spans="1:15" ht="55.5" customHeight="1">
      <c r="A121" s="131">
        <v>5003740005</v>
      </c>
      <c r="B121" s="124">
        <v>60</v>
      </c>
      <c r="C121" s="125" t="s">
        <v>31</v>
      </c>
      <c r="D121" s="200" t="s">
        <v>350</v>
      </c>
      <c r="E121" s="392"/>
      <c r="F121" s="201" t="s">
        <v>9</v>
      </c>
      <c r="G121" s="201">
        <v>5</v>
      </c>
      <c r="H121" s="202" t="s">
        <v>464</v>
      </c>
      <c r="I121" s="203">
        <v>47803</v>
      </c>
      <c r="J121" s="268" t="s">
        <v>752</v>
      </c>
      <c r="K121" s="268" t="s">
        <v>257</v>
      </c>
      <c r="L121" s="275" t="s">
        <v>696</v>
      </c>
      <c r="M121" s="208" t="s">
        <v>22</v>
      </c>
      <c r="N121" s="216" t="s">
        <v>61</v>
      </c>
      <c r="O121"/>
    </row>
    <row r="122" spans="1:15" ht="51">
      <c r="A122" s="131">
        <v>5813710006</v>
      </c>
      <c r="B122" s="124">
        <v>60</v>
      </c>
      <c r="C122" s="125" t="s">
        <v>31</v>
      </c>
      <c r="D122" s="200" t="s">
        <v>10</v>
      </c>
      <c r="E122" s="392" t="s">
        <v>354</v>
      </c>
      <c r="F122" s="201" t="s">
        <v>9</v>
      </c>
      <c r="G122" s="201">
        <v>5</v>
      </c>
      <c r="H122" s="202" t="s">
        <v>65</v>
      </c>
      <c r="I122" s="203">
        <v>2798496</v>
      </c>
      <c r="J122" s="268">
        <v>41640</v>
      </c>
      <c r="K122" s="268" t="s">
        <v>254</v>
      </c>
      <c r="L122" s="275" t="s">
        <v>704</v>
      </c>
      <c r="M122" s="208" t="s">
        <v>23</v>
      </c>
      <c r="N122" s="216" t="s">
        <v>61</v>
      </c>
      <c r="O122"/>
    </row>
    <row r="123" spans="1:15" ht="51">
      <c r="A123" s="131">
        <v>5003520021</v>
      </c>
      <c r="B123" s="124">
        <v>60</v>
      </c>
      <c r="C123" s="125" t="s">
        <v>31</v>
      </c>
      <c r="D123" s="200" t="s">
        <v>10</v>
      </c>
      <c r="E123" s="392" t="s">
        <v>354</v>
      </c>
      <c r="F123" s="201" t="s">
        <v>9</v>
      </c>
      <c r="G123" s="201">
        <v>5</v>
      </c>
      <c r="H123" s="202" t="s">
        <v>334</v>
      </c>
      <c r="I123" s="203">
        <v>988460</v>
      </c>
      <c r="J123" s="268">
        <v>41703</v>
      </c>
      <c r="K123" s="268" t="s">
        <v>253</v>
      </c>
      <c r="L123" s="275" t="s">
        <v>705</v>
      </c>
      <c r="M123" s="208" t="s">
        <v>194</v>
      </c>
      <c r="N123" s="216" t="s">
        <v>61</v>
      </c>
      <c r="O123"/>
    </row>
    <row r="124" spans="1:15" ht="25.5">
      <c r="A124" s="131">
        <v>5003720006</v>
      </c>
      <c r="B124" s="124">
        <v>60</v>
      </c>
      <c r="C124" s="125" t="s">
        <v>31</v>
      </c>
      <c r="D124" s="200" t="s">
        <v>12</v>
      </c>
      <c r="E124" s="392" t="s">
        <v>354</v>
      </c>
      <c r="F124" s="201" t="s">
        <v>9</v>
      </c>
      <c r="G124" s="201">
        <v>5</v>
      </c>
      <c r="H124" s="202" t="s">
        <v>465</v>
      </c>
      <c r="I124" s="203">
        <v>552400</v>
      </c>
      <c r="J124" s="268">
        <v>41671</v>
      </c>
      <c r="K124" s="268" t="s">
        <v>279</v>
      </c>
      <c r="L124" s="275" t="s">
        <v>706</v>
      </c>
      <c r="M124" s="208" t="s">
        <v>22</v>
      </c>
      <c r="N124" s="216" t="s">
        <v>61</v>
      </c>
      <c r="O124"/>
    </row>
    <row r="125" spans="1:15" ht="25.5">
      <c r="A125" s="131">
        <v>5113520008</v>
      </c>
      <c r="B125" s="124">
        <v>60</v>
      </c>
      <c r="C125" s="125" t="s">
        <v>31</v>
      </c>
      <c r="D125" s="200" t="s">
        <v>10</v>
      </c>
      <c r="E125" s="392" t="s">
        <v>354</v>
      </c>
      <c r="F125" s="201" t="s">
        <v>9</v>
      </c>
      <c r="G125" s="201">
        <v>5</v>
      </c>
      <c r="H125" s="202" t="s">
        <v>329</v>
      </c>
      <c r="I125" s="203">
        <v>991867</v>
      </c>
      <c r="J125" s="268">
        <v>41852</v>
      </c>
      <c r="K125" s="268" t="s">
        <v>18</v>
      </c>
      <c r="L125" s="275" t="s">
        <v>707</v>
      </c>
      <c r="M125" s="208" t="s">
        <v>21</v>
      </c>
      <c r="N125" s="216" t="s">
        <v>61</v>
      </c>
      <c r="O125"/>
    </row>
    <row r="126" spans="1:15" ht="25.5">
      <c r="A126" s="131">
        <v>5813720001</v>
      </c>
      <c r="B126" s="124">
        <v>60</v>
      </c>
      <c r="C126" s="125" t="s">
        <v>31</v>
      </c>
      <c r="D126" s="200" t="s">
        <v>10</v>
      </c>
      <c r="E126" s="392" t="s">
        <v>354</v>
      </c>
      <c r="F126" s="201" t="s">
        <v>9</v>
      </c>
      <c r="G126" s="201">
        <v>5</v>
      </c>
      <c r="H126" s="202" t="s">
        <v>466</v>
      </c>
      <c r="I126" s="203">
        <v>412506</v>
      </c>
      <c r="J126" s="268">
        <v>41915</v>
      </c>
      <c r="K126" s="268" t="s">
        <v>403</v>
      </c>
      <c r="L126" s="275" t="s">
        <v>708</v>
      </c>
      <c r="M126" s="208" t="s">
        <v>23</v>
      </c>
      <c r="N126" s="216" t="s">
        <v>61</v>
      </c>
      <c r="O126"/>
    </row>
    <row r="127" spans="1:15" ht="25.5">
      <c r="A127" s="131">
        <v>5813720002</v>
      </c>
      <c r="B127" s="124">
        <v>60</v>
      </c>
      <c r="C127" s="125" t="s">
        <v>31</v>
      </c>
      <c r="D127" s="200" t="s">
        <v>10</v>
      </c>
      <c r="E127" s="392" t="s">
        <v>354</v>
      </c>
      <c r="F127" s="201" t="s">
        <v>9</v>
      </c>
      <c r="G127" s="201">
        <v>5</v>
      </c>
      <c r="H127" s="202" t="s">
        <v>467</v>
      </c>
      <c r="I127" s="203">
        <v>400000</v>
      </c>
      <c r="J127" s="268">
        <v>41887</v>
      </c>
      <c r="K127" s="268" t="s">
        <v>427</v>
      </c>
      <c r="L127" s="275" t="s">
        <v>709</v>
      </c>
      <c r="M127" s="208" t="s">
        <v>23</v>
      </c>
      <c r="N127" s="216" t="s">
        <v>61</v>
      </c>
      <c r="O127"/>
    </row>
    <row r="128" spans="1:15" ht="12.75" customHeight="1">
      <c r="A128" s="225"/>
      <c r="B128" s="195"/>
      <c r="C128" s="195"/>
      <c r="D128" s="195"/>
      <c r="E128" s="199"/>
      <c r="F128" s="195"/>
      <c r="G128" s="195">
        <v>6</v>
      </c>
      <c r="H128" s="196" t="s">
        <v>468</v>
      </c>
      <c r="I128" s="197">
        <f>SUM(I129:I147)</f>
        <v>70038346</v>
      </c>
      <c r="J128" s="267"/>
      <c r="K128" s="267"/>
      <c r="L128" s="260"/>
      <c r="M128" s="195"/>
      <c r="N128" s="226" t="s">
        <v>61</v>
      </c>
      <c r="O128"/>
    </row>
    <row r="129" spans="1:15" ht="38.25" customHeight="1">
      <c r="A129" s="131">
        <v>5213510006</v>
      </c>
      <c r="B129" s="124">
        <v>60</v>
      </c>
      <c r="C129" s="125" t="s">
        <v>31</v>
      </c>
      <c r="D129" s="200" t="s">
        <v>359</v>
      </c>
      <c r="E129" s="392"/>
      <c r="F129" s="201" t="s">
        <v>9</v>
      </c>
      <c r="G129" s="201">
        <v>6</v>
      </c>
      <c r="H129" s="202" t="s">
        <v>287</v>
      </c>
      <c r="I129" s="203">
        <v>2257785</v>
      </c>
      <c r="J129" s="268">
        <v>42221</v>
      </c>
      <c r="K129" s="268" t="s">
        <v>415</v>
      </c>
      <c r="L129" s="275" t="s">
        <v>710</v>
      </c>
      <c r="M129" s="208" t="s">
        <v>19</v>
      </c>
      <c r="N129" s="216" t="s">
        <v>61</v>
      </c>
      <c r="O129"/>
    </row>
    <row r="130" spans="1:15" ht="38.25" customHeight="1">
      <c r="A130" s="131">
        <v>5003720004</v>
      </c>
      <c r="B130" s="124">
        <v>60</v>
      </c>
      <c r="C130" s="125" t="s">
        <v>31</v>
      </c>
      <c r="D130" s="200" t="s">
        <v>354</v>
      </c>
      <c r="E130" s="392"/>
      <c r="F130" s="201" t="s">
        <v>9</v>
      </c>
      <c r="G130" s="201">
        <v>6</v>
      </c>
      <c r="H130" s="202" t="s">
        <v>42</v>
      </c>
      <c r="I130" s="203">
        <v>4101300</v>
      </c>
      <c r="J130" s="268">
        <v>42221</v>
      </c>
      <c r="K130" s="268" t="s">
        <v>415</v>
      </c>
      <c r="L130" s="275" t="s">
        <v>711</v>
      </c>
      <c r="M130" s="208" t="s">
        <v>25</v>
      </c>
      <c r="N130" s="216" t="s">
        <v>61</v>
      </c>
      <c r="O130"/>
    </row>
    <row r="131" spans="1:15">
      <c r="A131" s="131">
        <v>5213710004</v>
      </c>
      <c r="B131" s="124">
        <v>60</v>
      </c>
      <c r="C131" s="125" t="s">
        <v>31</v>
      </c>
      <c r="D131" s="200" t="s">
        <v>354</v>
      </c>
      <c r="E131" s="392"/>
      <c r="F131" s="201" t="s">
        <v>9</v>
      </c>
      <c r="G131" s="201">
        <v>6</v>
      </c>
      <c r="H131" s="202" t="s">
        <v>289</v>
      </c>
      <c r="I131" s="203">
        <v>1636213</v>
      </c>
      <c r="J131" s="268">
        <v>42221</v>
      </c>
      <c r="K131" s="268" t="s">
        <v>415</v>
      </c>
      <c r="L131" s="275" t="s">
        <v>712</v>
      </c>
      <c r="M131" s="208" t="s">
        <v>19</v>
      </c>
      <c r="N131" s="216" t="s">
        <v>61</v>
      </c>
      <c r="O131"/>
    </row>
    <row r="132" spans="1:15" ht="63.75" customHeight="1">
      <c r="A132" s="131">
        <v>5213710003</v>
      </c>
      <c r="B132" s="124">
        <v>60</v>
      </c>
      <c r="C132" s="125" t="s">
        <v>31</v>
      </c>
      <c r="D132" s="200" t="s">
        <v>359</v>
      </c>
      <c r="E132" s="392"/>
      <c r="F132" s="201" t="s">
        <v>9</v>
      </c>
      <c r="G132" s="201">
        <v>6</v>
      </c>
      <c r="H132" s="202" t="s">
        <v>472</v>
      </c>
      <c r="I132" s="203">
        <v>4350000</v>
      </c>
      <c r="J132" s="268">
        <v>42339</v>
      </c>
      <c r="K132" s="268" t="s">
        <v>409</v>
      </c>
      <c r="L132" s="275" t="s">
        <v>713</v>
      </c>
      <c r="M132" s="208" t="s">
        <v>19</v>
      </c>
      <c r="N132" s="216" t="s">
        <v>61</v>
      </c>
      <c r="O132"/>
    </row>
    <row r="133" spans="1:15" ht="38.25">
      <c r="A133" s="131">
        <v>5213710002</v>
      </c>
      <c r="B133" s="124">
        <v>60</v>
      </c>
      <c r="C133" s="125" t="s">
        <v>31</v>
      </c>
      <c r="D133" s="200" t="s">
        <v>354</v>
      </c>
      <c r="E133" s="392"/>
      <c r="F133" s="201" t="s">
        <v>9</v>
      </c>
      <c r="G133" s="201">
        <v>6</v>
      </c>
      <c r="H133" s="202" t="s">
        <v>473</v>
      </c>
      <c r="I133" s="203">
        <v>5999481</v>
      </c>
      <c r="J133" s="268">
        <v>42252</v>
      </c>
      <c r="K133" s="268" t="s">
        <v>288</v>
      </c>
      <c r="L133" s="275" t="s">
        <v>714</v>
      </c>
      <c r="M133" s="208" t="s">
        <v>26</v>
      </c>
      <c r="N133" s="216" t="s">
        <v>61</v>
      </c>
      <c r="O133"/>
    </row>
    <row r="134" spans="1:15" ht="25.5">
      <c r="A134" s="131">
        <v>5003710002</v>
      </c>
      <c r="B134" s="124">
        <v>60</v>
      </c>
      <c r="C134" s="125" t="s">
        <v>31</v>
      </c>
      <c r="D134" s="200" t="s">
        <v>354</v>
      </c>
      <c r="E134" s="392"/>
      <c r="F134" s="201" t="s">
        <v>9</v>
      </c>
      <c r="G134" s="201">
        <v>6</v>
      </c>
      <c r="H134" s="202" t="s">
        <v>475</v>
      </c>
      <c r="I134" s="203">
        <v>12800000</v>
      </c>
      <c r="J134" s="268">
        <v>42221</v>
      </c>
      <c r="K134" s="268" t="s">
        <v>415</v>
      </c>
      <c r="L134" s="275" t="s">
        <v>715</v>
      </c>
      <c r="M134" s="208" t="s">
        <v>26</v>
      </c>
      <c r="N134" s="216" t="s">
        <v>61</v>
      </c>
      <c r="O134"/>
    </row>
    <row r="135" spans="1:15" ht="38.25">
      <c r="A135" s="131">
        <v>5313710005</v>
      </c>
      <c r="B135" s="124">
        <v>60</v>
      </c>
      <c r="C135" s="125" t="s">
        <v>31</v>
      </c>
      <c r="D135" s="200" t="s">
        <v>354</v>
      </c>
      <c r="E135" s="392"/>
      <c r="F135" s="201" t="s">
        <v>9</v>
      </c>
      <c r="G135" s="201">
        <v>6</v>
      </c>
      <c r="H135" s="202" t="s">
        <v>477</v>
      </c>
      <c r="I135" s="203">
        <v>3510000</v>
      </c>
      <c r="J135" s="268">
        <v>42221</v>
      </c>
      <c r="K135" s="268" t="s">
        <v>415</v>
      </c>
      <c r="L135" s="275" t="s">
        <v>716</v>
      </c>
      <c r="M135" s="208" t="s">
        <v>26</v>
      </c>
      <c r="N135" s="216" t="s">
        <v>61</v>
      </c>
      <c r="O135"/>
    </row>
    <row r="136" spans="1:15" ht="38.25" customHeight="1">
      <c r="A136" s="131">
        <v>5813710002</v>
      </c>
      <c r="B136" s="124">
        <v>60</v>
      </c>
      <c r="C136" s="125" t="s">
        <v>31</v>
      </c>
      <c r="D136" s="200" t="s">
        <v>354</v>
      </c>
      <c r="E136" s="392"/>
      <c r="F136" s="201" t="s">
        <v>9</v>
      </c>
      <c r="G136" s="201">
        <v>6</v>
      </c>
      <c r="H136" s="202" t="s">
        <v>478</v>
      </c>
      <c r="I136" s="203">
        <v>4596000</v>
      </c>
      <c r="J136" s="268">
        <v>42281</v>
      </c>
      <c r="K136" s="268" t="s">
        <v>449</v>
      </c>
      <c r="L136" s="275" t="s">
        <v>717</v>
      </c>
      <c r="M136" s="208" t="s">
        <v>23</v>
      </c>
      <c r="N136" s="216" t="s">
        <v>61</v>
      </c>
      <c r="O136"/>
    </row>
    <row r="137" spans="1:15" ht="38.25" customHeight="1">
      <c r="A137" s="131">
        <v>5813520001</v>
      </c>
      <c r="B137" s="124">
        <v>60</v>
      </c>
      <c r="C137" s="125" t="s">
        <v>31</v>
      </c>
      <c r="D137" s="200" t="s">
        <v>354</v>
      </c>
      <c r="E137" s="392"/>
      <c r="F137" s="201" t="s">
        <v>9</v>
      </c>
      <c r="G137" s="201">
        <v>6</v>
      </c>
      <c r="H137" s="202" t="s">
        <v>479</v>
      </c>
      <c r="I137" s="203">
        <v>2971135</v>
      </c>
      <c r="J137" s="268">
        <v>42221</v>
      </c>
      <c r="K137" s="268" t="s">
        <v>415</v>
      </c>
      <c r="L137" s="275" t="s">
        <v>718</v>
      </c>
      <c r="M137" s="208" t="s">
        <v>23</v>
      </c>
      <c r="N137" s="216" t="s">
        <v>61</v>
      </c>
      <c r="O137"/>
    </row>
    <row r="138" spans="1:15" ht="12.75" customHeight="1">
      <c r="A138" s="131">
        <v>5723720001</v>
      </c>
      <c r="B138" s="124">
        <v>60</v>
      </c>
      <c r="C138" s="125" t="s">
        <v>31</v>
      </c>
      <c r="D138" s="200" t="s">
        <v>354</v>
      </c>
      <c r="E138" s="392"/>
      <c r="F138" s="201" t="s">
        <v>9</v>
      </c>
      <c r="G138" s="201">
        <v>6</v>
      </c>
      <c r="H138" s="202" t="s">
        <v>481</v>
      </c>
      <c r="I138" s="203">
        <v>3415823</v>
      </c>
      <c r="J138" s="268">
        <v>42221</v>
      </c>
      <c r="K138" s="268" t="s">
        <v>415</v>
      </c>
      <c r="L138" s="275" t="s">
        <v>719</v>
      </c>
      <c r="M138" s="208" t="s">
        <v>49</v>
      </c>
      <c r="N138" s="216" t="s">
        <v>61</v>
      </c>
      <c r="O138"/>
    </row>
    <row r="139" spans="1:15" ht="25.5" customHeight="1">
      <c r="A139" s="131">
        <v>5113720005</v>
      </c>
      <c r="B139" s="124">
        <v>60</v>
      </c>
      <c r="C139" s="125" t="s">
        <v>31</v>
      </c>
      <c r="D139" s="200" t="s">
        <v>354</v>
      </c>
      <c r="E139" s="392"/>
      <c r="F139" s="201" t="s">
        <v>9</v>
      </c>
      <c r="G139" s="201">
        <v>6</v>
      </c>
      <c r="H139" s="202" t="s">
        <v>482</v>
      </c>
      <c r="I139" s="203">
        <v>1000000</v>
      </c>
      <c r="J139" s="268">
        <v>42373</v>
      </c>
      <c r="K139" s="268" t="s">
        <v>311</v>
      </c>
      <c r="L139" s="275" t="s">
        <v>698</v>
      </c>
      <c r="M139" s="208" t="s">
        <v>21</v>
      </c>
      <c r="N139" s="216" t="s">
        <v>61</v>
      </c>
      <c r="O139"/>
    </row>
    <row r="140" spans="1:15" ht="12.75" customHeight="1">
      <c r="A140" s="131">
        <v>5113720006</v>
      </c>
      <c r="B140" s="124">
        <v>60</v>
      </c>
      <c r="C140" s="125" t="s">
        <v>31</v>
      </c>
      <c r="D140" s="200" t="s">
        <v>354</v>
      </c>
      <c r="E140" s="392"/>
      <c r="F140" s="201" t="s">
        <v>9</v>
      </c>
      <c r="G140" s="201">
        <v>6</v>
      </c>
      <c r="H140" s="202" t="s">
        <v>483</v>
      </c>
      <c r="I140" s="203">
        <v>2000000</v>
      </c>
      <c r="J140" s="268">
        <v>42342</v>
      </c>
      <c r="K140" s="268" t="s">
        <v>409</v>
      </c>
      <c r="L140" s="275" t="s">
        <v>698</v>
      </c>
      <c r="M140" s="208" t="s">
        <v>21</v>
      </c>
      <c r="N140" s="216" t="s">
        <v>61</v>
      </c>
      <c r="O140"/>
    </row>
    <row r="141" spans="1:15" ht="12.75" customHeight="1">
      <c r="A141" s="131">
        <v>5213720004</v>
      </c>
      <c r="B141" s="124">
        <v>60</v>
      </c>
      <c r="C141" s="125" t="s">
        <v>31</v>
      </c>
      <c r="D141" s="200" t="s">
        <v>354</v>
      </c>
      <c r="E141" s="392"/>
      <c r="F141" s="201" t="s">
        <v>9</v>
      </c>
      <c r="G141" s="201">
        <v>6</v>
      </c>
      <c r="H141" s="202" t="s">
        <v>484</v>
      </c>
      <c r="I141" s="203">
        <v>1200000</v>
      </c>
      <c r="J141" s="268">
        <v>42221</v>
      </c>
      <c r="K141" s="268" t="s">
        <v>415</v>
      </c>
      <c r="L141" s="275" t="s">
        <v>698</v>
      </c>
      <c r="M141" s="208" t="s">
        <v>19</v>
      </c>
      <c r="N141" s="216" t="s">
        <v>61</v>
      </c>
      <c r="O141"/>
    </row>
    <row r="142" spans="1:15" ht="38.25" customHeight="1">
      <c r="A142" s="131">
        <v>5113720004</v>
      </c>
      <c r="B142" s="124">
        <v>60</v>
      </c>
      <c r="C142" s="125" t="s">
        <v>31</v>
      </c>
      <c r="D142" s="200" t="s">
        <v>359</v>
      </c>
      <c r="E142" s="392"/>
      <c r="F142" s="201" t="s">
        <v>9</v>
      </c>
      <c r="G142" s="201">
        <v>6</v>
      </c>
      <c r="H142" s="202" t="s">
        <v>486</v>
      </c>
      <c r="I142" s="203">
        <v>4750000</v>
      </c>
      <c r="J142" s="268">
        <v>42221</v>
      </c>
      <c r="K142" s="268" t="s">
        <v>415</v>
      </c>
      <c r="L142" s="275" t="s">
        <v>720</v>
      </c>
      <c r="M142" s="208" t="s">
        <v>21</v>
      </c>
      <c r="N142" s="216" t="s">
        <v>61</v>
      </c>
      <c r="O142"/>
    </row>
    <row r="143" spans="1:15" ht="25.5" customHeight="1">
      <c r="A143" s="131">
        <v>5213520012</v>
      </c>
      <c r="B143" s="124">
        <v>60</v>
      </c>
      <c r="C143" s="125" t="s">
        <v>31</v>
      </c>
      <c r="D143" s="200" t="s">
        <v>359</v>
      </c>
      <c r="E143" s="392"/>
      <c r="F143" s="201" t="s">
        <v>9</v>
      </c>
      <c r="G143" s="201">
        <v>6</v>
      </c>
      <c r="H143" s="202" t="s">
        <v>488</v>
      </c>
      <c r="I143" s="203">
        <v>8250000</v>
      </c>
      <c r="J143" s="268">
        <v>42221</v>
      </c>
      <c r="K143" s="268" t="s">
        <v>415</v>
      </c>
      <c r="L143" s="275" t="s">
        <v>719</v>
      </c>
      <c r="M143" s="208" t="s">
        <v>21</v>
      </c>
      <c r="N143" s="216" t="s">
        <v>61</v>
      </c>
      <c r="O143"/>
    </row>
    <row r="144" spans="1:15" ht="25.5" customHeight="1">
      <c r="A144" s="131">
        <v>5113520009</v>
      </c>
      <c r="B144" s="124">
        <v>60</v>
      </c>
      <c r="C144" s="125" t="s">
        <v>31</v>
      </c>
      <c r="D144" s="200" t="s">
        <v>359</v>
      </c>
      <c r="E144" s="392"/>
      <c r="F144" s="201" t="s">
        <v>9</v>
      </c>
      <c r="G144" s="201">
        <v>6</v>
      </c>
      <c r="H144" s="202" t="s">
        <v>489</v>
      </c>
      <c r="I144" s="203">
        <v>4000000</v>
      </c>
      <c r="J144" s="268">
        <v>42221</v>
      </c>
      <c r="K144" s="268" t="s">
        <v>415</v>
      </c>
      <c r="L144" s="275" t="s">
        <v>721</v>
      </c>
      <c r="M144" s="208" t="s">
        <v>21</v>
      </c>
      <c r="N144" s="216" t="s">
        <v>61</v>
      </c>
      <c r="O144"/>
    </row>
    <row r="145" spans="1:15" ht="25.5">
      <c r="A145" s="131">
        <v>5323520013</v>
      </c>
      <c r="B145" s="124">
        <v>60</v>
      </c>
      <c r="C145" s="125" t="s">
        <v>31</v>
      </c>
      <c r="D145" s="200" t="s">
        <v>359</v>
      </c>
      <c r="E145" s="392"/>
      <c r="F145" s="201" t="s">
        <v>9</v>
      </c>
      <c r="G145" s="201">
        <v>6</v>
      </c>
      <c r="H145" s="202" t="s">
        <v>491</v>
      </c>
      <c r="I145" s="203">
        <v>1373082</v>
      </c>
      <c r="J145" s="268">
        <v>42370</v>
      </c>
      <c r="K145" s="268" t="s">
        <v>311</v>
      </c>
      <c r="L145" s="275" t="s">
        <v>698</v>
      </c>
      <c r="M145" s="208" t="s">
        <v>48</v>
      </c>
      <c r="N145" s="216" t="s">
        <v>61</v>
      </c>
      <c r="O145"/>
    </row>
    <row r="146" spans="1:15" ht="25.5" customHeight="1">
      <c r="A146" s="131">
        <v>5323520014</v>
      </c>
      <c r="B146" s="124">
        <v>60</v>
      </c>
      <c r="C146" s="125" t="s">
        <v>31</v>
      </c>
      <c r="D146" s="200" t="s">
        <v>359</v>
      </c>
      <c r="E146" s="392"/>
      <c r="F146" s="201" t="s">
        <v>9</v>
      </c>
      <c r="G146" s="201">
        <v>6</v>
      </c>
      <c r="H146" s="202" t="s">
        <v>492</v>
      </c>
      <c r="I146" s="203">
        <v>1737527</v>
      </c>
      <c r="J146" s="268">
        <v>42405</v>
      </c>
      <c r="K146" s="268" t="s">
        <v>493</v>
      </c>
      <c r="L146" s="275" t="s">
        <v>722</v>
      </c>
      <c r="M146" s="208" t="s">
        <v>48</v>
      </c>
      <c r="N146" s="216" t="s">
        <v>61</v>
      </c>
      <c r="O146"/>
    </row>
    <row r="147" spans="1:15">
      <c r="A147" s="131">
        <v>5113720011</v>
      </c>
      <c r="B147" s="124">
        <v>60</v>
      </c>
      <c r="C147" s="125" t="s">
        <v>31</v>
      </c>
      <c r="D147" s="200" t="s">
        <v>354</v>
      </c>
      <c r="E147" s="392"/>
      <c r="F147" s="201" t="s">
        <v>9</v>
      </c>
      <c r="G147" s="201">
        <v>6</v>
      </c>
      <c r="H147" s="202" t="s">
        <v>494</v>
      </c>
      <c r="I147" s="203">
        <v>90000</v>
      </c>
      <c r="J147" s="268">
        <v>42221</v>
      </c>
      <c r="K147" s="268" t="s">
        <v>415</v>
      </c>
      <c r="L147" s="275" t="s">
        <v>723</v>
      </c>
      <c r="M147" s="208" t="s">
        <v>21</v>
      </c>
      <c r="N147" s="216" t="s">
        <v>61</v>
      </c>
      <c r="O147"/>
    </row>
    <row r="148" spans="1:15" ht="12.75" customHeight="1">
      <c r="A148" s="225"/>
      <c r="B148" s="195"/>
      <c r="C148" s="195"/>
      <c r="D148" s="195"/>
      <c r="E148" s="199"/>
      <c r="F148" s="195"/>
      <c r="G148" s="195"/>
      <c r="H148" s="196" t="s">
        <v>308</v>
      </c>
      <c r="I148" s="197"/>
      <c r="J148" s="267"/>
      <c r="K148" s="267"/>
      <c r="L148" s="260"/>
      <c r="M148" s="195"/>
      <c r="N148" s="226" t="s">
        <v>498</v>
      </c>
      <c r="O148"/>
    </row>
    <row r="149" spans="1:15" ht="12.75" customHeight="1">
      <c r="A149" s="225"/>
      <c r="B149" s="195"/>
      <c r="C149" s="195"/>
      <c r="D149" s="195"/>
      <c r="E149" s="199"/>
      <c r="F149" s="195"/>
      <c r="G149" s="195">
        <v>8</v>
      </c>
      <c r="H149" s="196" t="s">
        <v>229</v>
      </c>
      <c r="I149" s="197">
        <f t="shared" ref="I149" si="0">SUM(I150:I155)</f>
        <v>1119828</v>
      </c>
      <c r="J149" s="267"/>
      <c r="K149" s="267"/>
      <c r="L149" s="260"/>
      <c r="M149" s="195"/>
      <c r="N149" s="226" t="s">
        <v>498</v>
      </c>
      <c r="O149"/>
    </row>
    <row r="150" spans="1:15" ht="51" customHeight="1">
      <c r="A150" s="131">
        <v>5005520001</v>
      </c>
      <c r="B150" s="124">
        <v>60</v>
      </c>
      <c r="C150" s="125" t="s">
        <v>225</v>
      </c>
      <c r="D150" s="200" t="s">
        <v>174</v>
      </c>
      <c r="E150" s="392"/>
      <c r="F150" s="201" t="s">
        <v>8</v>
      </c>
      <c r="G150" s="201">
        <v>8</v>
      </c>
      <c r="H150" s="202" t="s">
        <v>259</v>
      </c>
      <c r="I150" s="203">
        <v>6002</v>
      </c>
      <c r="J150" s="268" t="s">
        <v>57</v>
      </c>
      <c r="K150" s="268" t="s">
        <v>55</v>
      </c>
      <c r="L150" s="275" t="s">
        <v>772</v>
      </c>
      <c r="M150" s="208" t="s">
        <v>22</v>
      </c>
      <c r="N150" s="216" t="s">
        <v>498</v>
      </c>
      <c r="O150"/>
    </row>
    <row r="151" spans="1:15" ht="38.25">
      <c r="A151" s="131">
        <v>5005540002</v>
      </c>
      <c r="B151" s="124">
        <v>60</v>
      </c>
      <c r="C151" s="125" t="s">
        <v>225</v>
      </c>
      <c r="D151" s="200" t="s">
        <v>59</v>
      </c>
      <c r="E151" s="392"/>
      <c r="F151" s="201" t="s">
        <v>8</v>
      </c>
      <c r="G151" s="201">
        <v>8</v>
      </c>
      <c r="H151" s="202" t="s">
        <v>7</v>
      </c>
      <c r="I151" s="203">
        <v>12215</v>
      </c>
      <c r="J151" s="268"/>
      <c r="K151" s="268"/>
      <c r="L151" s="275" t="s">
        <v>766</v>
      </c>
      <c r="M151" s="208" t="s">
        <v>22</v>
      </c>
      <c r="N151" s="216" t="s">
        <v>498</v>
      </c>
      <c r="O151"/>
    </row>
    <row r="152" spans="1:15" ht="63.75" customHeight="1">
      <c r="A152" s="131">
        <v>5315520003</v>
      </c>
      <c r="B152" s="124">
        <v>60</v>
      </c>
      <c r="C152" s="125" t="s">
        <v>225</v>
      </c>
      <c r="D152" s="200" t="s">
        <v>82</v>
      </c>
      <c r="E152" s="392"/>
      <c r="F152" s="201" t="s">
        <v>8</v>
      </c>
      <c r="G152" s="201">
        <v>8</v>
      </c>
      <c r="H152" s="202" t="s">
        <v>85</v>
      </c>
      <c r="I152" s="203">
        <v>734413</v>
      </c>
      <c r="J152" s="268" t="s">
        <v>291</v>
      </c>
      <c r="K152" s="268" t="s">
        <v>241</v>
      </c>
      <c r="L152" s="275" t="s">
        <v>765</v>
      </c>
      <c r="M152" s="208" t="s">
        <v>26</v>
      </c>
      <c r="N152" s="216" t="s">
        <v>498</v>
      </c>
      <c r="O152"/>
    </row>
    <row r="153" spans="1:15" ht="45.75" customHeight="1">
      <c r="A153" s="131">
        <v>5315530001</v>
      </c>
      <c r="B153" s="124">
        <v>60</v>
      </c>
      <c r="C153" s="125" t="s">
        <v>225</v>
      </c>
      <c r="D153" s="200" t="s">
        <v>6</v>
      </c>
      <c r="E153" s="392"/>
      <c r="F153" s="201" t="s">
        <v>8</v>
      </c>
      <c r="G153" s="201">
        <v>8</v>
      </c>
      <c r="H153" s="202" t="s">
        <v>260</v>
      </c>
      <c r="I153" s="203">
        <v>220000</v>
      </c>
      <c r="J153" s="268"/>
      <c r="K153" s="268"/>
      <c r="L153" s="275" t="s">
        <v>773</v>
      </c>
      <c r="M153" s="208" t="s">
        <v>26</v>
      </c>
      <c r="N153" s="216" t="s">
        <v>498</v>
      </c>
      <c r="O153"/>
    </row>
    <row r="154" spans="1:15" ht="38.25" customHeight="1">
      <c r="A154" s="131">
        <v>5425530004</v>
      </c>
      <c r="B154" s="124">
        <v>60</v>
      </c>
      <c r="C154" s="125" t="s">
        <v>225</v>
      </c>
      <c r="D154" s="200" t="s">
        <v>6</v>
      </c>
      <c r="E154" s="392"/>
      <c r="F154" s="201" t="s">
        <v>8</v>
      </c>
      <c r="G154" s="201">
        <v>8</v>
      </c>
      <c r="H154" s="202" t="s">
        <v>261</v>
      </c>
      <c r="I154" s="203">
        <v>99102</v>
      </c>
      <c r="J154" s="268"/>
      <c r="K154" s="268"/>
      <c r="L154" s="275" t="s">
        <v>774</v>
      </c>
      <c r="M154" s="208" t="s">
        <v>50</v>
      </c>
      <c r="N154" s="216" t="s">
        <v>498</v>
      </c>
      <c r="O154"/>
    </row>
    <row r="155" spans="1:15" ht="63.75" customHeight="1">
      <c r="A155" s="131">
        <v>5625530004</v>
      </c>
      <c r="B155" s="124">
        <v>60</v>
      </c>
      <c r="C155" s="125" t="s">
        <v>225</v>
      </c>
      <c r="D155" s="200" t="s">
        <v>6</v>
      </c>
      <c r="E155" s="392"/>
      <c r="F155" s="201" t="s">
        <v>8</v>
      </c>
      <c r="G155" s="201">
        <v>8</v>
      </c>
      <c r="H155" s="202" t="s">
        <v>500</v>
      </c>
      <c r="I155" s="203">
        <v>48096</v>
      </c>
      <c r="J155" s="268" t="s">
        <v>57</v>
      </c>
      <c r="K155" s="268" t="s">
        <v>55</v>
      </c>
      <c r="L155" s="275" t="s">
        <v>765</v>
      </c>
      <c r="M155" s="208" t="s">
        <v>25</v>
      </c>
      <c r="N155" s="216" t="s">
        <v>498</v>
      </c>
      <c r="O155"/>
    </row>
    <row r="156" spans="1:15" ht="12.75" customHeight="1">
      <c r="A156" s="225"/>
      <c r="B156" s="195"/>
      <c r="C156" s="195"/>
      <c r="D156" s="195"/>
      <c r="E156" s="199"/>
      <c r="F156" s="195"/>
      <c r="G156" s="195">
        <v>9</v>
      </c>
      <c r="H156" s="196" t="s">
        <v>318</v>
      </c>
      <c r="I156" s="197">
        <f>SUM(I157:I164)</f>
        <v>687080</v>
      </c>
      <c r="J156" s="267"/>
      <c r="K156" s="267"/>
      <c r="L156" s="260"/>
      <c r="M156" s="195"/>
      <c r="N156" s="226" t="s">
        <v>498</v>
      </c>
      <c r="O156"/>
    </row>
    <row r="157" spans="1:15" ht="105.75" customHeight="1">
      <c r="A157" s="131">
        <v>5215530005</v>
      </c>
      <c r="B157" s="124">
        <v>60</v>
      </c>
      <c r="C157" s="125" t="s">
        <v>225</v>
      </c>
      <c r="D157" s="200" t="s">
        <v>6</v>
      </c>
      <c r="E157" s="392"/>
      <c r="F157" s="201" t="s">
        <v>9</v>
      </c>
      <c r="G157" s="201">
        <v>9</v>
      </c>
      <c r="H157" s="202" t="s">
        <v>499</v>
      </c>
      <c r="I157" s="203">
        <v>45000</v>
      </c>
      <c r="J157" s="268" t="s">
        <v>33</v>
      </c>
      <c r="K157" s="268" t="s">
        <v>52</v>
      </c>
      <c r="L157" s="275" t="s">
        <v>764</v>
      </c>
      <c r="M157" s="208" t="s">
        <v>19</v>
      </c>
      <c r="N157" s="216" t="s">
        <v>498</v>
      </c>
      <c r="O157"/>
    </row>
    <row r="158" spans="1:15" ht="78.75" customHeight="1">
      <c r="A158" s="131">
        <v>5725530006</v>
      </c>
      <c r="B158" s="124">
        <v>60</v>
      </c>
      <c r="C158" s="125" t="s">
        <v>225</v>
      </c>
      <c r="D158" s="200" t="s">
        <v>6</v>
      </c>
      <c r="E158" s="392"/>
      <c r="F158" s="201" t="s">
        <v>9</v>
      </c>
      <c r="G158" s="201">
        <v>9</v>
      </c>
      <c r="H158" s="202" t="s">
        <v>264</v>
      </c>
      <c r="I158" s="203">
        <v>65000</v>
      </c>
      <c r="J158" s="268" t="s">
        <v>36</v>
      </c>
      <c r="K158" s="268" t="s">
        <v>233</v>
      </c>
      <c r="L158" s="275" t="s">
        <v>767</v>
      </c>
      <c r="M158" s="208" t="s">
        <v>49</v>
      </c>
      <c r="N158" s="216" t="s">
        <v>498</v>
      </c>
      <c r="O158"/>
    </row>
    <row r="159" spans="1:15" ht="76.5" customHeight="1">
      <c r="A159" s="131">
        <v>5215710006</v>
      </c>
      <c r="B159" s="124">
        <v>60</v>
      </c>
      <c r="C159" s="125" t="s">
        <v>225</v>
      </c>
      <c r="D159" s="200" t="s">
        <v>82</v>
      </c>
      <c r="E159" s="392"/>
      <c r="F159" s="201" t="s">
        <v>9</v>
      </c>
      <c r="G159" s="201">
        <v>9</v>
      </c>
      <c r="H159" s="202" t="s">
        <v>501</v>
      </c>
      <c r="I159" s="203">
        <v>323206</v>
      </c>
      <c r="J159" s="268" t="s">
        <v>38</v>
      </c>
      <c r="K159" s="268" t="s">
        <v>20</v>
      </c>
      <c r="L159" s="275" t="s">
        <v>775</v>
      </c>
      <c r="M159" s="208" t="s">
        <v>19</v>
      </c>
      <c r="N159" s="216" t="s">
        <v>498</v>
      </c>
      <c r="O159"/>
    </row>
    <row r="160" spans="1:15" ht="89.25" customHeight="1">
      <c r="A160" s="131">
        <v>5215710005</v>
      </c>
      <c r="B160" s="124">
        <v>60</v>
      </c>
      <c r="C160" s="125" t="s">
        <v>225</v>
      </c>
      <c r="D160" s="200" t="s">
        <v>82</v>
      </c>
      <c r="E160" s="392"/>
      <c r="F160" s="201" t="s">
        <v>9</v>
      </c>
      <c r="G160" s="201">
        <v>9</v>
      </c>
      <c r="H160" s="202" t="s">
        <v>502</v>
      </c>
      <c r="I160" s="203">
        <v>91560</v>
      </c>
      <c r="J160" s="268" t="s">
        <v>38</v>
      </c>
      <c r="K160" s="268" t="s">
        <v>20</v>
      </c>
      <c r="L160" s="275" t="s">
        <v>776</v>
      </c>
      <c r="M160" s="208" t="s">
        <v>19</v>
      </c>
      <c r="N160" s="216" t="s">
        <v>498</v>
      </c>
      <c r="O160"/>
    </row>
    <row r="161" spans="1:15" ht="104.25" customHeight="1">
      <c r="A161" s="131">
        <v>5425530009</v>
      </c>
      <c r="B161" s="124">
        <v>60</v>
      </c>
      <c r="C161" s="125" t="s">
        <v>225</v>
      </c>
      <c r="D161" s="200" t="s">
        <v>6</v>
      </c>
      <c r="E161" s="392"/>
      <c r="F161" s="201" t="s">
        <v>9</v>
      </c>
      <c r="G161" s="201">
        <v>9</v>
      </c>
      <c r="H161" s="202" t="s">
        <v>503</v>
      </c>
      <c r="I161" s="203">
        <v>40000</v>
      </c>
      <c r="J161" s="268" t="s">
        <v>233</v>
      </c>
      <c r="K161" s="268" t="s">
        <v>46</v>
      </c>
      <c r="L161" s="275" t="s">
        <v>768</v>
      </c>
      <c r="M161" s="208" t="s">
        <v>50</v>
      </c>
      <c r="N161" s="216" t="s">
        <v>498</v>
      </c>
      <c r="O161"/>
    </row>
    <row r="162" spans="1:15" ht="76.5" customHeight="1">
      <c r="A162" s="131">
        <v>5215530009</v>
      </c>
      <c r="B162" s="124">
        <v>60</v>
      </c>
      <c r="C162" s="125" t="s">
        <v>225</v>
      </c>
      <c r="D162" s="200" t="s">
        <v>6</v>
      </c>
      <c r="E162" s="392"/>
      <c r="F162" s="201" t="s">
        <v>9</v>
      </c>
      <c r="G162" s="201">
        <v>9</v>
      </c>
      <c r="H162" s="202" t="s">
        <v>262</v>
      </c>
      <c r="I162" s="203">
        <v>45000</v>
      </c>
      <c r="J162" s="268" t="s">
        <v>275</v>
      </c>
      <c r="K162" s="268" t="s">
        <v>415</v>
      </c>
      <c r="L162" s="275" t="s">
        <v>769</v>
      </c>
      <c r="M162" s="208" t="s">
        <v>19</v>
      </c>
      <c r="N162" s="216" t="s">
        <v>498</v>
      </c>
      <c r="O162"/>
    </row>
    <row r="163" spans="1:15" ht="63.75" customHeight="1">
      <c r="A163" s="131">
        <v>5315510001</v>
      </c>
      <c r="B163" s="124">
        <v>60</v>
      </c>
      <c r="C163" s="125" t="s">
        <v>225</v>
      </c>
      <c r="D163" s="200" t="s">
        <v>82</v>
      </c>
      <c r="E163" s="392"/>
      <c r="F163" s="201" t="s">
        <v>9</v>
      </c>
      <c r="G163" s="201">
        <v>9</v>
      </c>
      <c r="H163" s="202" t="s">
        <v>504</v>
      </c>
      <c r="I163" s="203">
        <v>47314</v>
      </c>
      <c r="J163" s="268" t="s">
        <v>33</v>
      </c>
      <c r="K163" s="268" t="s">
        <v>52</v>
      </c>
      <c r="L163" s="275" t="s">
        <v>770</v>
      </c>
      <c r="M163" s="208" t="s">
        <v>26</v>
      </c>
      <c r="N163" s="216" t="s">
        <v>498</v>
      </c>
      <c r="O163"/>
    </row>
    <row r="164" spans="1:15" ht="105" customHeight="1">
      <c r="A164" s="131">
        <v>5005510010</v>
      </c>
      <c r="B164" s="124">
        <v>60</v>
      </c>
      <c r="C164" s="125" t="s">
        <v>225</v>
      </c>
      <c r="D164" s="200" t="s">
        <v>6</v>
      </c>
      <c r="E164" s="392"/>
      <c r="F164" s="201" t="s">
        <v>9</v>
      </c>
      <c r="G164" s="201">
        <v>9</v>
      </c>
      <c r="H164" s="202" t="s">
        <v>505</v>
      </c>
      <c r="I164" s="203">
        <v>30000</v>
      </c>
      <c r="J164" s="268" t="s">
        <v>275</v>
      </c>
      <c r="K164" s="268" t="s">
        <v>415</v>
      </c>
      <c r="L164" s="275" t="s">
        <v>771</v>
      </c>
      <c r="M164" s="208" t="s">
        <v>22</v>
      </c>
      <c r="N164" s="216" t="s">
        <v>498</v>
      </c>
      <c r="O164"/>
    </row>
    <row r="165" spans="1:15" ht="12.75" customHeight="1">
      <c r="A165" s="225"/>
      <c r="B165" s="195"/>
      <c r="C165" s="195"/>
      <c r="D165" s="195"/>
      <c r="E165" s="199"/>
      <c r="F165" s="195"/>
      <c r="G165" s="195">
        <v>10</v>
      </c>
      <c r="H165" s="196" t="s">
        <v>468</v>
      </c>
      <c r="I165" s="197">
        <f>SUM(I166:I179)</f>
        <v>11681923</v>
      </c>
      <c r="J165" s="267"/>
      <c r="K165" s="267"/>
      <c r="L165" s="260"/>
      <c r="M165" s="195"/>
      <c r="N165" s="226" t="s">
        <v>498</v>
      </c>
      <c r="O165"/>
    </row>
    <row r="166" spans="1:15" ht="97.5" customHeight="1">
      <c r="A166" s="131">
        <v>5725520001</v>
      </c>
      <c r="B166" s="124">
        <v>60</v>
      </c>
      <c r="C166" s="125" t="s">
        <v>225</v>
      </c>
      <c r="D166" s="200" t="s">
        <v>172</v>
      </c>
      <c r="E166" s="392"/>
      <c r="F166" s="201" t="s">
        <v>9</v>
      </c>
      <c r="G166" s="201">
        <v>10</v>
      </c>
      <c r="H166" s="202" t="s">
        <v>263</v>
      </c>
      <c r="I166" s="203">
        <v>182000</v>
      </c>
      <c r="J166" s="268" t="s">
        <v>275</v>
      </c>
      <c r="K166" s="268" t="s">
        <v>415</v>
      </c>
      <c r="L166" s="275" t="s">
        <v>777</v>
      </c>
      <c r="M166" s="208" t="s">
        <v>49</v>
      </c>
      <c r="N166" s="216" t="s">
        <v>498</v>
      </c>
      <c r="O166"/>
    </row>
    <row r="167" spans="1:15" ht="140.25" customHeight="1">
      <c r="A167" s="131">
        <v>5215510006</v>
      </c>
      <c r="B167" s="124">
        <v>60</v>
      </c>
      <c r="C167" s="125" t="s">
        <v>225</v>
      </c>
      <c r="D167" s="200" t="s">
        <v>172</v>
      </c>
      <c r="E167" s="392"/>
      <c r="F167" s="201" t="s">
        <v>9</v>
      </c>
      <c r="G167" s="201">
        <v>10</v>
      </c>
      <c r="H167" s="202" t="s">
        <v>506</v>
      </c>
      <c r="I167" s="203">
        <v>1185989</v>
      </c>
      <c r="J167" s="268" t="s">
        <v>288</v>
      </c>
      <c r="K167" s="268" t="s">
        <v>311</v>
      </c>
      <c r="L167" s="275" t="s">
        <v>778</v>
      </c>
      <c r="M167" s="208" t="s">
        <v>19</v>
      </c>
      <c r="N167" s="216" t="s">
        <v>498</v>
      </c>
      <c r="O167"/>
    </row>
    <row r="168" spans="1:15" ht="128.25" customHeight="1">
      <c r="A168" s="131">
        <v>3275201045</v>
      </c>
      <c r="B168" s="124">
        <v>60</v>
      </c>
      <c r="C168" s="125" t="s">
        <v>225</v>
      </c>
      <c r="D168" s="200" t="s">
        <v>172</v>
      </c>
      <c r="E168" s="392"/>
      <c r="F168" s="201" t="s">
        <v>9</v>
      </c>
      <c r="G168" s="201">
        <v>10</v>
      </c>
      <c r="H168" s="202" t="s">
        <v>507</v>
      </c>
      <c r="I168" s="203">
        <v>124600</v>
      </c>
      <c r="J168" s="268" t="s">
        <v>275</v>
      </c>
      <c r="K168" s="268" t="s">
        <v>415</v>
      </c>
      <c r="L168" s="275" t="s">
        <v>779</v>
      </c>
      <c r="M168" s="208" t="s">
        <v>25</v>
      </c>
      <c r="N168" s="216" t="s">
        <v>498</v>
      </c>
      <c r="O168"/>
    </row>
    <row r="169" spans="1:15" ht="79.5" customHeight="1">
      <c r="A169" s="131">
        <v>5005510004</v>
      </c>
      <c r="B169" s="124">
        <v>60</v>
      </c>
      <c r="C169" s="125" t="s">
        <v>225</v>
      </c>
      <c r="D169" s="200" t="s">
        <v>359</v>
      </c>
      <c r="E169" s="392"/>
      <c r="F169" s="201" t="s">
        <v>9</v>
      </c>
      <c r="G169" s="201">
        <v>10</v>
      </c>
      <c r="H169" s="202" t="s">
        <v>83</v>
      </c>
      <c r="I169" s="203">
        <v>1003495</v>
      </c>
      <c r="J169" s="268" t="s">
        <v>279</v>
      </c>
      <c r="K169" s="268" t="s">
        <v>54</v>
      </c>
      <c r="L169" s="275" t="s">
        <v>780</v>
      </c>
      <c r="M169" s="208" t="s">
        <v>19</v>
      </c>
      <c r="N169" s="216" t="s">
        <v>498</v>
      </c>
      <c r="O169"/>
    </row>
    <row r="170" spans="1:15" ht="51">
      <c r="A170" s="131">
        <v>2275220001</v>
      </c>
      <c r="B170" s="124">
        <v>60</v>
      </c>
      <c r="C170" s="125" t="s">
        <v>225</v>
      </c>
      <c r="D170" s="200" t="s">
        <v>359</v>
      </c>
      <c r="E170" s="392"/>
      <c r="F170" s="201" t="s">
        <v>9</v>
      </c>
      <c r="G170" s="201">
        <v>10</v>
      </c>
      <c r="H170" s="202" t="s">
        <v>268</v>
      </c>
      <c r="I170" s="203">
        <v>418000</v>
      </c>
      <c r="J170" s="268" t="s">
        <v>275</v>
      </c>
      <c r="K170" s="268" t="s">
        <v>415</v>
      </c>
      <c r="L170" s="275" t="s">
        <v>781</v>
      </c>
      <c r="M170" s="208" t="s">
        <v>51</v>
      </c>
      <c r="N170" s="216" t="s">
        <v>498</v>
      </c>
      <c r="O170"/>
    </row>
    <row r="171" spans="1:15" ht="63.75">
      <c r="A171" s="131">
        <v>2275220002</v>
      </c>
      <c r="B171" s="124">
        <v>60</v>
      </c>
      <c r="C171" s="125" t="s">
        <v>225</v>
      </c>
      <c r="D171" s="200" t="s">
        <v>359</v>
      </c>
      <c r="E171" s="392"/>
      <c r="F171" s="201" t="s">
        <v>9</v>
      </c>
      <c r="G171" s="201">
        <v>10</v>
      </c>
      <c r="H171" s="202" t="s">
        <v>270</v>
      </c>
      <c r="I171" s="203">
        <v>224000</v>
      </c>
      <c r="J171" s="268" t="s">
        <v>275</v>
      </c>
      <c r="K171" s="268" t="s">
        <v>415</v>
      </c>
      <c r="L171" s="275" t="s">
        <v>782</v>
      </c>
      <c r="M171" s="208" t="s">
        <v>51</v>
      </c>
      <c r="N171" s="216" t="s">
        <v>498</v>
      </c>
      <c r="O171"/>
    </row>
    <row r="172" spans="1:15" ht="89.25">
      <c r="A172" s="131">
        <v>3275200007</v>
      </c>
      <c r="B172" s="124">
        <v>60</v>
      </c>
      <c r="C172" s="125" t="s">
        <v>225</v>
      </c>
      <c r="D172" s="200" t="s">
        <v>356</v>
      </c>
      <c r="E172" s="392"/>
      <c r="F172" s="201" t="s">
        <v>9</v>
      </c>
      <c r="G172" s="201">
        <v>10</v>
      </c>
      <c r="H172" s="202" t="s">
        <v>266</v>
      </c>
      <c r="I172" s="203">
        <v>4189000</v>
      </c>
      <c r="J172" s="268" t="s">
        <v>275</v>
      </c>
      <c r="K172" s="268" t="s">
        <v>415</v>
      </c>
      <c r="L172" s="275" t="s">
        <v>783</v>
      </c>
      <c r="M172" s="208" t="s">
        <v>50</v>
      </c>
      <c r="N172" s="216" t="s">
        <v>498</v>
      </c>
      <c r="O172"/>
    </row>
    <row r="173" spans="1:15" ht="89.25">
      <c r="A173" s="131">
        <v>3275201002</v>
      </c>
      <c r="B173" s="124">
        <v>60</v>
      </c>
      <c r="C173" s="125" t="s">
        <v>225</v>
      </c>
      <c r="D173" s="200" t="s">
        <v>359</v>
      </c>
      <c r="E173" s="392"/>
      <c r="F173" s="201" t="s">
        <v>9</v>
      </c>
      <c r="G173" s="201">
        <v>10</v>
      </c>
      <c r="H173" s="202" t="s">
        <v>267</v>
      </c>
      <c r="I173" s="203">
        <v>3063000</v>
      </c>
      <c r="J173" s="268"/>
      <c r="K173" s="268"/>
      <c r="L173" s="275" t="s">
        <v>784</v>
      </c>
      <c r="M173" s="208" t="s">
        <v>51</v>
      </c>
      <c r="N173" s="216" t="s">
        <v>498</v>
      </c>
      <c r="O173"/>
    </row>
    <row r="174" spans="1:15" ht="63.75" customHeight="1">
      <c r="A174" s="131">
        <v>5535510002</v>
      </c>
      <c r="B174" s="124">
        <v>60</v>
      </c>
      <c r="C174" s="125" t="s">
        <v>225</v>
      </c>
      <c r="D174" s="200" t="s">
        <v>359</v>
      </c>
      <c r="E174" s="392"/>
      <c r="F174" s="201" t="s">
        <v>9</v>
      </c>
      <c r="G174" s="201">
        <v>10</v>
      </c>
      <c r="H174" s="202" t="s">
        <v>269</v>
      </c>
      <c r="I174" s="203">
        <v>214000</v>
      </c>
      <c r="J174" s="268" t="s">
        <v>33</v>
      </c>
      <c r="K174" s="268" t="s">
        <v>52</v>
      </c>
      <c r="L174" s="275" t="s">
        <v>785</v>
      </c>
      <c r="M174" s="208" t="s">
        <v>51</v>
      </c>
      <c r="N174" s="216" t="s">
        <v>498</v>
      </c>
      <c r="O174"/>
    </row>
    <row r="175" spans="1:15" ht="51">
      <c r="A175" s="131">
        <v>5535510001</v>
      </c>
      <c r="B175" s="124">
        <v>60</v>
      </c>
      <c r="C175" s="125" t="s">
        <v>225</v>
      </c>
      <c r="D175" s="200" t="s">
        <v>359</v>
      </c>
      <c r="E175" s="392"/>
      <c r="F175" s="201" t="s">
        <v>9</v>
      </c>
      <c r="G175" s="201">
        <v>10</v>
      </c>
      <c r="H175" s="202" t="s">
        <v>508</v>
      </c>
      <c r="I175" s="203">
        <v>87839</v>
      </c>
      <c r="J175" s="268" t="s">
        <v>36</v>
      </c>
      <c r="K175" s="268" t="s">
        <v>233</v>
      </c>
      <c r="L175" s="275" t="s">
        <v>786</v>
      </c>
      <c r="M175" s="208" t="s">
        <v>51</v>
      </c>
      <c r="N175" s="216" t="s">
        <v>498</v>
      </c>
      <c r="O175"/>
    </row>
    <row r="176" spans="1:15" ht="89.25">
      <c r="A176" s="131">
        <v>5215510011</v>
      </c>
      <c r="B176" s="124">
        <v>60</v>
      </c>
      <c r="C176" s="125" t="s">
        <v>225</v>
      </c>
      <c r="D176" s="200" t="s">
        <v>359</v>
      </c>
      <c r="E176" s="392"/>
      <c r="F176" s="201" t="s">
        <v>9</v>
      </c>
      <c r="G176" s="201">
        <v>10</v>
      </c>
      <c r="H176" s="202" t="s">
        <v>509</v>
      </c>
      <c r="I176" s="203">
        <v>230000</v>
      </c>
      <c r="J176" s="268" t="s">
        <v>288</v>
      </c>
      <c r="K176" s="268" t="s">
        <v>311</v>
      </c>
      <c r="L176" s="275" t="s">
        <v>787</v>
      </c>
      <c r="M176" s="208" t="s">
        <v>19</v>
      </c>
      <c r="N176" s="216" t="s">
        <v>498</v>
      </c>
      <c r="O176"/>
    </row>
    <row r="177" spans="1:15" ht="63.75">
      <c r="A177" s="131">
        <v>5215510014</v>
      </c>
      <c r="B177" s="124">
        <v>60</v>
      </c>
      <c r="C177" s="125" t="s">
        <v>225</v>
      </c>
      <c r="D177" s="200" t="s">
        <v>359</v>
      </c>
      <c r="E177" s="392"/>
      <c r="F177" s="201" t="s">
        <v>9</v>
      </c>
      <c r="G177" s="201">
        <v>10</v>
      </c>
      <c r="H177" s="202" t="s">
        <v>510</v>
      </c>
      <c r="I177" s="203">
        <v>65000</v>
      </c>
      <c r="J177" s="268" t="s">
        <v>33</v>
      </c>
      <c r="K177" s="268" t="s">
        <v>52</v>
      </c>
      <c r="L177" s="275" t="s">
        <v>788</v>
      </c>
      <c r="M177" s="208" t="s">
        <v>19</v>
      </c>
      <c r="N177" s="216" t="s">
        <v>498</v>
      </c>
      <c r="O177"/>
    </row>
    <row r="178" spans="1:15" ht="38.25">
      <c r="A178" s="131">
        <v>5115510004</v>
      </c>
      <c r="B178" s="124">
        <v>60</v>
      </c>
      <c r="C178" s="125" t="s">
        <v>225</v>
      </c>
      <c r="D178" s="200" t="s">
        <v>359</v>
      </c>
      <c r="E178" s="392"/>
      <c r="F178" s="201" t="s">
        <v>9</v>
      </c>
      <c r="G178" s="201">
        <v>10</v>
      </c>
      <c r="H178" s="202" t="s">
        <v>511</v>
      </c>
      <c r="I178" s="203">
        <v>45000</v>
      </c>
      <c r="J178" s="268" t="s">
        <v>275</v>
      </c>
      <c r="K178" s="268" t="s">
        <v>415</v>
      </c>
      <c r="L178" s="275" t="s">
        <v>789</v>
      </c>
      <c r="M178" s="208" t="s">
        <v>21</v>
      </c>
      <c r="N178" s="216" t="s">
        <v>498</v>
      </c>
      <c r="O178"/>
    </row>
    <row r="179" spans="1:15" ht="89.25">
      <c r="A179" s="131">
        <v>5115510003</v>
      </c>
      <c r="B179" s="124">
        <v>60</v>
      </c>
      <c r="C179" s="125" t="s">
        <v>225</v>
      </c>
      <c r="D179" s="200" t="s">
        <v>359</v>
      </c>
      <c r="E179" s="392"/>
      <c r="F179" s="201" t="s">
        <v>9</v>
      </c>
      <c r="G179" s="201">
        <v>10</v>
      </c>
      <c r="H179" s="202" t="s">
        <v>512</v>
      </c>
      <c r="I179" s="203">
        <v>650000</v>
      </c>
      <c r="J179" s="268" t="s">
        <v>288</v>
      </c>
      <c r="K179" s="268" t="s">
        <v>311</v>
      </c>
      <c r="L179" s="275" t="s">
        <v>790</v>
      </c>
      <c r="M179" s="208" t="s">
        <v>21</v>
      </c>
      <c r="N179" s="216" t="s">
        <v>498</v>
      </c>
      <c r="O179"/>
    </row>
    <row r="180" spans="1:15" ht="12.75" customHeight="1">
      <c r="A180" s="225"/>
      <c r="B180" s="195"/>
      <c r="C180" s="195"/>
      <c r="D180" s="195"/>
      <c r="E180" s="199"/>
      <c r="F180" s="195"/>
      <c r="G180" s="195"/>
      <c r="H180" s="196" t="s">
        <v>513</v>
      </c>
      <c r="I180" s="197"/>
      <c r="J180" s="267"/>
      <c r="K180" s="267"/>
      <c r="L180" s="260"/>
      <c r="M180" s="195"/>
      <c r="N180" s="226" t="s">
        <v>513</v>
      </c>
      <c r="O180"/>
    </row>
    <row r="181" spans="1:15" ht="12.75" customHeight="1">
      <c r="A181" s="225"/>
      <c r="B181" s="195"/>
      <c r="C181" s="195"/>
      <c r="D181" s="195"/>
      <c r="E181" s="199"/>
      <c r="F181" s="195"/>
      <c r="G181" s="195">
        <v>17</v>
      </c>
      <c r="H181" s="196" t="s">
        <v>229</v>
      </c>
      <c r="I181" s="198">
        <f>SUM(I182:I200)</f>
        <v>47037890</v>
      </c>
      <c r="J181" s="267"/>
      <c r="K181" s="267"/>
      <c r="L181" s="260"/>
      <c r="M181" s="195"/>
      <c r="N181" s="226" t="s">
        <v>513</v>
      </c>
      <c r="O181"/>
    </row>
    <row r="182" spans="1:15" ht="63.75">
      <c r="A182" s="131">
        <v>3272521010</v>
      </c>
      <c r="B182" s="124">
        <v>60</v>
      </c>
      <c r="C182" s="125" t="s">
        <v>517</v>
      </c>
      <c r="D182" s="200" t="s">
        <v>6</v>
      </c>
      <c r="E182" s="392"/>
      <c r="F182" s="201" t="s">
        <v>8</v>
      </c>
      <c r="G182" s="201">
        <v>17</v>
      </c>
      <c r="H182" s="202" t="s">
        <v>132</v>
      </c>
      <c r="I182" s="203">
        <v>5837264</v>
      </c>
      <c r="J182" s="268"/>
      <c r="K182" s="268"/>
      <c r="L182" s="275" t="s">
        <v>792</v>
      </c>
      <c r="M182" s="208" t="s">
        <v>575</v>
      </c>
      <c r="N182" s="216" t="s">
        <v>513</v>
      </c>
      <c r="O182"/>
    </row>
    <row r="183" spans="1:15" ht="63.75">
      <c r="A183" s="131">
        <v>3272231005</v>
      </c>
      <c r="B183" s="124">
        <v>60</v>
      </c>
      <c r="C183" s="125" t="s">
        <v>517</v>
      </c>
      <c r="D183" s="200" t="s">
        <v>6</v>
      </c>
      <c r="E183" s="392"/>
      <c r="F183" s="201" t="s">
        <v>8</v>
      </c>
      <c r="G183" s="201">
        <v>17</v>
      </c>
      <c r="H183" s="202" t="s">
        <v>101</v>
      </c>
      <c r="I183" s="203">
        <v>6989914</v>
      </c>
      <c r="J183" s="268"/>
      <c r="K183" s="268"/>
      <c r="L183" s="275" t="s">
        <v>793</v>
      </c>
      <c r="M183" s="208" t="s">
        <v>538</v>
      </c>
      <c r="N183" s="216" t="s">
        <v>513</v>
      </c>
      <c r="O183"/>
    </row>
    <row r="184" spans="1:15">
      <c r="A184" s="131">
        <v>3272231006</v>
      </c>
      <c r="B184" s="124">
        <v>60</v>
      </c>
      <c r="C184" s="125" t="s">
        <v>517</v>
      </c>
      <c r="D184" s="200" t="s">
        <v>6</v>
      </c>
      <c r="E184" s="392"/>
      <c r="F184" s="201" t="s">
        <v>8</v>
      </c>
      <c r="G184" s="201">
        <v>17</v>
      </c>
      <c r="H184" s="202" t="s">
        <v>102</v>
      </c>
      <c r="I184" s="203">
        <v>736832</v>
      </c>
      <c r="J184" s="268"/>
      <c r="K184" s="268"/>
      <c r="L184" s="275" t="s">
        <v>794</v>
      </c>
      <c r="M184" s="208" t="s">
        <v>538</v>
      </c>
      <c r="N184" s="216" t="s">
        <v>513</v>
      </c>
      <c r="O184"/>
    </row>
    <row r="185" spans="1:15" ht="38.25">
      <c r="A185" s="131">
        <v>3272231007</v>
      </c>
      <c r="B185" s="124">
        <v>60</v>
      </c>
      <c r="C185" s="125" t="s">
        <v>517</v>
      </c>
      <c r="D185" s="200" t="s">
        <v>6</v>
      </c>
      <c r="E185" s="392"/>
      <c r="F185" s="201" t="s">
        <v>8</v>
      </c>
      <c r="G185" s="201">
        <v>17</v>
      </c>
      <c r="H185" s="202" t="s">
        <v>103</v>
      </c>
      <c r="I185" s="203">
        <v>656470</v>
      </c>
      <c r="J185" s="268"/>
      <c r="K185" s="268"/>
      <c r="L185" s="275" t="s">
        <v>795</v>
      </c>
      <c r="M185" s="208" t="s">
        <v>538</v>
      </c>
      <c r="N185" s="216" t="s">
        <v>513</v>
      </c>
      <c r="O185"/>
    </row>
    <row r="186" spans="1:15" ht="51">
      <c r="A186" s="131">
        <v>3272231008</v>
      </c>
      <c r="B186" s="124">
        <v>60</v>
      </c>
      <c r="C186" s="125" t="s">
        <v>517</v>
      </c>
      <c r="D186" s="200" t="s">
        <v>6</v>
      </c>
      <c r="E186" s="392"/>
      <c r="F186" s="201" t="s">
        <v>8</v>
      </c>
      <c r="G186" s="201">
        <v>17</v>
      </c>
      <c r="H186" s="202" t="s">
        <v>104</v>
      </c>
      <c r="I186" s="203">
        <v>1020321</v>
      </c>
      <c r="J186" s="268"/>
      <c r="K186" s="268"/>
      <c r="L186" s="275" t="s">
        <v>796</v>
      </c>
      <c r="M186" s="208" t="s">
        <v>538</v>
      </c>
      <c r="N186" s="216" t="s">
        <v>513</v>
      </c>
      <c r="O186"/>
    </row>
    <row r="187" spans="1:15" ht="51">
      <c r="A187" s="131">
        <v>3272231009</v>
      </c>
      <c r="B187" s="124">
        <v>60</v>
      </c>
      <c r="C187" s="125" t="s">
        <v>517</v>
      </c>
      <c r="D187" s="200" t="s">
        <v>6</v>
      </c>
      <c r="E187" s="392"/>
      <c r="F187" s="201" t="s">
        <v>8</v>
      </c>
      <c r="G187" s="201">
        <v>17</v>
      </c>
      <c r="H187" s="202" t="s">
        <v>105</v>
      </c>
      <c r="I187" s="203">
        <v>1553309</v>
      </c>
      <c r="J187" s="268"/>
      <c r="K187" s="268"/>
      <c r="L187" s="275" t="s">
        <v>796</v>
      </c>
      <c r="M187" s="208" t="s">
        <v>538</v>
      </c>
      <c r="N187" s="216" t="s">
        <v>513</v>
      </c>
      <c r="O187"/>
    </row>
    <row r="188" spans="1:15" ht="51">
      <c r="A188" s="131">
        <v>3272231010</v>
      </c>
      <c r="B188" s="124">
        <v>60</v>
      </c>
      <c r="C188" s="125" t="s">
        <v>517</v>
      </c>
      <c r="D188" s="200" t="s">
        <v>6</v>
      </c>
      <c r="E188" s="392"/>
      <c r="F188" s="201" t="s">
        <v>8</v>
      </c>
      <c r="G188" s="201">
        <v>17</v>
      </c>
      <c r="H188" s="202" t="s">
        <v>106</v>
      </c>
      <c r="I188" s="203">
        <v>3488107</v>
      </c>
      <c r="J188" s="268"/>
      <c r="K188" s="268"/>
      <c r="L188" s="275" t="s">
        <v>796</v>
      </c>
      <c r="M188" s="208" t="s">
        <v>538</v>
      </c>
      <c r="N188" s="216" t="s">
        <v>513</v>
      </c>
      <c r="O188"/>
    </row>
    <row r="189" spans="1:15" ht="51">
      <c r="A189" s="131">
        <v>3272421016</v>
      </c>
      <c r="B189" s="124">
        <v>60</v>
      </c>
      <c r="C189" s="125" t="s">
        <v>249</v>
      </c>
      <c r="D189" s="200" t="s">
        <v>6</v>
      </c>
      <c r="E189" s="392" t="s">
        <v>358</v>
      </c>
      <c r="F189" s="201" t="s">
        <v>8</v>
      </c>
      <c r="G189" s="201">
        <v>17</v>
      </c>
      <c r="H189" s="202" t="s">
        <v>578</v>
      </c>
      <c r="I189" s="203">
        <v>3649503</v>
      </c>
      <c r="J189" s="268"/>
      <c r="K189" s="268"/>
      <c r="L189" s="275" t="s">
        <v>844</v>
      </c>
      <c r="M189" s="208" t="s">
        <v>545</v>
      </c>
      <c r="N189" s="216" t="s">
        <v>513</v>
      </c>
      <c r="O189"/>
    </row>
    <row r="190" spans="1:15" ht="51" customHeight="1">
      <c r="A190" s="131">
        <v>3271117019</v>
      </c>
      <c r="B190" s="124">
        <v>60</v>
      </c>
      <c r="C190" s="125" t="s">
        <v>249</v>
      </c>
      <c r="D190" s="200" t="s">
        <v>6</v>
      </c>
      <c r="E190" s="392" t="s">
        <v>358</v>
      </c>
      <c r="F190" s="201" t="s">
        <v>8</v>
      </c>
      <c r="G190" s="201">
        <v>17</v>
      </c>
      <c r="H190" s="202" t="s">
        <v>579</v>
      </c>
      <c r="I190" s="203">
        <v>974358</v>
      </c>
      <c r="J190" s="268"/>
      <c r="K190" s="268"/>
      <c r="L190" s="275" t="s">
        <v>800</v>
      </c>
      <c r="M190" s="208" t="s">
        <v>530</v>
      </c>
      <c r="N190" s="216" t="s">
        <v>513</v>
      </c>
      <c r="O190"/>
    </row>
    <row r="191" spans="1:15" ht="38.25">
      <c r="A191" s="131">
        <v>3271115026</v>
      </c>
      <c r="B191" s="124">
        <v>60</v>
      </c>
      <c r="C191" s="125" t="s">
        <v>249</v>
      </c>
      <c r="D191" s="200" t="s">
        <v>6</v>
      </c>
      <c r="E191" s="392" t="s">
        <v>358</v>
      </c>
      <c r="F191" s="201" t="s">
        <v>8</v>
      </c>
      <c r="G191" s="201">
        <v>17</v>
      </c>
      <c r="H191" s="202" t="s">
        <v>581</v>
      </c>
      <c r="I191" s="203">
        <v>1692471</v>
      </c>
      <c r="J191" s="268"/>
      <c r="K191" s="268"/>
      <c r="L191" s="275" t="s">
        <v>797</v>
      </c>
      <c r="M191" s="208" t="s">
        <v>533</v>
      </c>
      <c r="N191" s="216" t="s">
        <v>513</v>
      </c>
      <c r="O191"/>
    </row>
    <row r="192" spans="1:15" ht="25.5" customHeight="1">
      <c r="A192" s="131">
        <v>3271211006</v>
      </c>
      <c r="B192" s="124">
        <v>60</v>
      </c>
      <c r="C192" s="125" t="s">
        <v>246</v>
      </c>
      <c r="D192" s="200" t="s">
        <v>89</v>
      </c>
      <c r="E192" s="392"/>
      <c r="F192" s="201" t="s">
        <v>8</v>
      </c>
      <c r="G192" s="201">
        <v>17</v>
      </c>
      <c r="H192" s="202" t="s">
        <v>583</v>
      </c>
      <c r="I192" s="203">
        <v>1203335</v>
      </c>
      <c r="J192" s="268"/>
      <c r="K192" s="268"/>
      <c r="L192" s="275" t="s">
        <v>724</v>
      </c>
      <c r="M192" s="208" t="s">
        <v>552</v>
      </c>
      <c r="N192" s="216" t="s">
        <v>513</v>
      </c>
      <c r="O192"/>
    </row>
    <row r="193" spans="1:15" ht="38.25">
      <c r="A193" s="131">
        <v>3271117005</v>
      </c>
      <c r="B193" s="124">
        <v>60</v>
      </c>
      <c r="C193" s="125" t="s">
        <v>249</v>
      </c>
      <c r="D193" s="200" t="s">
        <v>89</v>
      </c>
      <c r="E193" s="392"/>
      <c r="F193" s="201" t="s">
        <v>8</v>
      </c>
      <c r="G193" s="201">
        <v>17</v>
      </c>
      <c r="H193" s="202" t="s">
        <v>95</v>
      </c>
      <c r="I193" s="203">
        <v>4748432</v>
      </c>
      <c r="J193" s="268"/>
      <c r="K193" s="268"/>
      <c r="L193" s="275" t="s">
        <v>798</v>
      </c>
      <c r="M193" s="208" t="s">
        <v>545</v>
      </c>
      <c r="N193" s="216" t="s">
        <v>513</v>
      </c>
      <c r="O193"/>
    </row>
    <row r="194" spans="1:15" ht="38.25">
      <c r="A194" s="131">
        <v>3271117013</v>
      </c>
      <c r="B194" s="124">
        <v>60</v>
      </c>
      <c r="C194" s="125" t="s">
        <v>77</v>
      </c>
      <c r="D194" s="200" t="s">
        <v>90</v>
      </c>
      <c r="E194" s="392" t="s">
        <v>357</v>
      </c>
      <c r="F194" s="201" t="s">
        <v>8</v>
      </c>
      <c r="G194" s="201">
        <v>17</v>
      </c>
      <c r="H194" s="202" t="s">
        <v>584</v>
      </c>
      <c r="I194" s="203">
        <v>1885762</v>
      </c>
      <c r="J194" s="268"/>
      <c r="K194" s="268"/>
      <c r="L194" s="275" t="s">
        <v>799</v>
      </c>
      <c r="M194" s="208" t="s">
        <v>23</v>
      </c>
      <c r="N194" s="216" t="s">
        <v>513</v>
      </c>
      <c r="O194"/>
    </row>
    <row r="195" spans="1:15" ht="38.25">
      <c r="A195" s="131">
        <v>3271117014</v>
      </c>
      <c r="B195" s="124">
        <v>60</v>
      </c>
      <c r="C195" s="125" t="s">
        <v>77</v>
      </c>
      <c r="D195" s="200" t="s">
        <v>90</v>
      </c>
      <c r="E195" s="392" t="s">
        <v>357</v>
      </c>
      <c r="F195" s="201" t="s">
        <v>8</v>
      </c>
      <c r="G195" s="201">
        <v>17</v>
      </c>
      <c r="H195" s="202" t="s">
        <v>585</v>
      </c>
      <c r="I195" s="203">
        <v>2664558</v>
      </c>
      <c r="J195" s="268"/>
      <c r="K195" s="268"/>
      <c r="L195" s="275" t="s">
        <v>799</v>
      </c>
      <c r="M195" s="208" t="s">
        <v>23</v>
      </c>
      <c r="N195" s="216" t="s">
        <v>513</v>
      </c>
      <c r="O195"/>
    </row>
    <row r="196" spans="1:15" ht="38.25" customHeight="1">
      <c r="A196" s="131">
        <v>3271245005</v>
      </c>
      <c r="B196" s="124">
        <v>60</v>
      </c>
      <c r="C196" s="125" t="s">
        <v>246</v>
      </c>
      <c r="D196" s="200" t="s">
        <v>90</v>
      </c>
      <c r="E196" s="392"/>
      <c r="F196" s="201" t="s">
        <v>8</v>
      </c>
      <c r="G196" s="201">
        <v>17</v>
      </c>
      <c r="H196" s="202" t="s">
        <v>586</v>
      </c>
      <c r="I196" s="203">
        <v>1774085</v>
      </c>
      <c r="J196" s="268"/>
      <c r="K196" s="268"/>
      <c r="L196" s="275" t="s">
        <v>725</v>
      </c>
      <c r="M196" s="208" t="s">
        <v>533</v>
      </c>
      <c r="N196" s="216" t="s">
        <v>513</v>
      </c>
      <c r="O196"/>
    </row>
    <row r="197" spans="1:15" ht="51" customHeight="1">
      <c r="A197" s="131">
        <v>3272621003</v>
      </c>
      <c r="B197" s="124">
        <v>60</v>
      </c>
      <c r="C197" s="125" t="s">
        <v>517</v>
      </c>
      <c r="D197" s="200" t="s">
        <v>90</v>
      </c>
      <c r="E197" s="392"/>
      <c r="F197" s="201" t="s">
        <v>8</v>
      </c>
      <c r="G197" s="201">
        <v>17</v>
      </c>
      <c r="H197" s="202" t="s">
        <v>587</v>
      </c>
      <c r="I197" s="203">
        <v>1057634</v>
      </c>
      <c r="J197" s="268"/>
      <c r="K197" s="268"/>
      <c r="L197" s="275" t="s">
        <v>726</v>
      </c>
      <c r="M197" s="208" t="s">
        <v>552</v>
      </c>
      <c r="N197" s="216" t="s">
        <v>513</v>
      </c>
      <c r="O197"/>
    </row>
    <row r="198" spans="1:15" ht="51" customHeight="1">
      <c r="A198" s="131">
        <v>3272621011</v>
      </c>
      <c r="B198" s="124">
        <v>60</v>
      </c>
      <c r="C198" s="125" t="s">
        <v>517</v>
      </c>
      <c r="D198" s="200" t="s">
        <v>90</v>
      </c>
      <c r="E198" s="392"/>
      <c r="F198" s="201" t="s">
        <v>8</v>
      </c>
      <c r="G198" s="201">
        <v>17</v>
      </c>
      <c r="H198" s="202" t="s">
        <v>224</v>
      </c>
      <c r="I198" s="203">
        <v>1152343</v>
      </c>
      <c r="J198" s="268"/>
      <c r="K198" s="268"/>
      <c r="L198" s="275" t="s">
        <v>726</v>
      </c>
      <c r="M198" s="208" t="s">
        <v>552</v>
      </c>
      <c r="N198" s="216" t="s">
        <v>513</v>
      </c>
      <c r="O198"/>
    </row>
    <row r="199" spans="1:15" ht="25.5">
      <c r="A199" s="131">
        <v>3272831066</v>
      </c>
      <c r="B199" s="124">
        <v>60</v>
      </c>
      <c r="C199" s="125" t="s">
        <v>517</v>
      </c>
      <c r="D199" s="200" t="s">
        <v>90</v>
      </c>
      <c r="E199" s="392" t="s">
        <v>357</v>
      </c>
      <c r="F199" s="201" t="s">
        <v>8</v>
      </c>
      <c r="G199" s="201">
        <v>17</v>
      </c>
      <c r="H199" s="202" t="s">
        <v>323</v>
      </c>
      <c r="I199" s="203">
        <v>5856954</v>
      </c>
      <c r="J199" s="268"/>
      <c r="K199" s="268"/>
      <c r="L199" s="275" t="s">
        <v>727</v>
      </c>
      <c r="M199" s="208" t="s">
        <v>526</v>
      </c>
      <c r="N199" s="216" t="s">
        <v>513</v>
      </c>
      <c r="O199"/>
    </row>
    <row r="200" spans="1:15" ht="25.5" customHeight="1">
      <c r="A200" s="131">
        <v>5211550010</v>
      </c>
      <c r="B200" s="124">
        <v>60</v>
      </c>
      <c r="C200" s="125" t="s">
        <v>91</v>
      </c>
      <c r="D200" s="200" t="s">
        <v>90</v>
      </c>
      <c r="E200" s="392"/>
      <c r="F200" s="201" t="s">
        <v>8</v>
      </c>
      <c r="G200" s="201">
        <v>17</v>
      </c>
      <c r="H200" s="202" t="s">
        <v>589</v>
      </c>
      <c r="I200" s="203">
        <v>96238</v>
      </c>
      <c r="J200" s="268"/>
      <c r="K200" s="268"/>
      <c r="L200" s="275" t="s">
        <v>728</v>
      </c>
      <c r="M200" s="208" t="s">
        <v>19</v>
      </c>
      <c r="N200" s="216" t="s">
        <v>513</v>
      </c>
      <c r="O200"/>
    </row>
    <row r="201" spans="1:15" ht="12.75" customHeight="1">
      <c r="A201" s="225"/>
      <c r="B201" s="195"/>
      <c r="C201" s="195"/>
      <c r="D201" s="195"/>
      <c r="E201" s="199"/>
      <c r="F201" s="195"/>
      <c r="G201" s="195">
        <v>18</v>
      </c>
      <c r="H201" s="196" t="s">
        <v>318</v>
      </c>
      <c r="I201" s="198">
        <f>SUM(I202:I224)</f>
        <v>31370424</v>
      </c>
      <c r="J201" s="267"/>
      <c r="K201" s="267"/>
      <c r="L201" s="260"/>
      <c r="M201" s="195"/>
      <c r="N201" s="226" t="s">
        <v>513</v>
      </c>
      <c r="O201"/>
    </row>
    <row r="202" spans="1:15" ht="51">
      <c r="A202" s="131">
        <v>3271116022</v>
      </c>
      <c r="B202" s="124">
        <v>60</v>
      </c>
      <c r="C202" s="125" t="s">
        <v>78</v>
      </c>
      <c r="D202" s="200" t="s">
        <v>90</v>
      </c>
      <c r="E202" s="392" t="s">
        <v>357</v>
      </c>
      <c r="F202" s="201" t="s">
        <v>9</v>
      </c>
      <c r="G202" s="201">
        <v>18</v>
      </c>
      <c r="H202" s="202" t="s">
        <v>590</v>
      </c>
      <c r="I202" s="203">
        <v>1307128</v>
      </c>
      <c r="J202" s="268"/>
      <c r="K202" s="268"/>
      <c r="L202" s="275" t="s">
        <v>729</v>
      </c>
      <c r="M202" s="208" t="s">
        <v>49</v>
      </c>
      <c r="N202" s="216" t="s">
        <v>513</v>
      </c>
      <c r="O202"/>
    </row>
    <row r="203" spans="1:15" ht="63.75">
      <c r="A203" s="131">
        <v>3271224003</v>
      </c>
      <c r="B203" s="124">
        <v>60</v>
      </c>
      <c r="C203" s="125" t="s">
        <v>78</v>
      </c>
      <c r="D203" s="200" t="s">
        <v>90</v>
      </c>
      <c r="E203" s="392"/>
      <c r="F203" s="201" t="s">
        <v>9</v>
      </c>
      <c r="G203" s="201">
        <v>18</v>
      </c>
      <c r="H203" s="202" t="s">
        <v>591</v>
      </c>
      <c r="I203" s="203">
        <v>2048436</v>
      </c>
      <c r="J203" s="268"/>
      <c r="K203" s="268"/>
      <c r="L203" s="275" t="s">
        <v>801</v>
      </c>
      <c r="M203" s="208" t="s">
        <v>50</v>
      </c>
      <c r="N203" s="216" t="s">
        <v>513</v>
      </c>
      <c r="O203"/>
    </row>
    <row r="204" spans="1:15" ht="38.25">
      <c r="A204" s="131">
        <v>3271117012</v>
      </c>
      <c r="B204" s="124">
        <v>60</v>
      </c>
      <c r="C204" s="125" t="s">
        <v>77</v>
      </c>
      <c r="D204" s="200" t="s">
        <v>90</v>
      </c>
      <c r="E204" s="392" t="s">
        <v>357</v>
      </c>
      <c r="F204" s="201" t="s">
        <v>9</v>
      </c>
      <c r="G204" s="201">
        <v>18</v>
      </c>
      <c r="H204" s="202" t="s">
        <v>593</v>
      </c>
      <c r="I204" s="203">
        <v>3082337</v>
      </c>
      <c r="J204" s="268"/>
      <c r="K204" s="268"/>
      <c r="L204" s="275" t="s">
        <v>803</v>
      </c>
      <c r="M204" s="208" t="s">
        <v>23</v>
      </c>
      <c r="N204" s="216" t="s">
        <v>513</v>
      </c>
      <c r="O204"/>
    </row>
    <row r="205" spans="1:15" ht="38.25">
      <c r="A205" s="131">
        <v>3272621009</v>
      </c>
      <c r="B205" s="124">
        <v>60</v>
      </c>
      <c r="C205" s="125" t="s">
        <v>91</v>
      </c>
      <c r="D205" s="200" t="s">
        <v>90</v>
      </c>
      <c r="E205" s="392" t="s">
        <v>357</v>
      </c>
      <c r="F205" s="201" t="s">
        <v>9</v>
      </c>
      <c r="G205" s="201">
        <v>18</v>
      </c>
      <c r="H205" s="202" t="s">
        <v>594</v>
      </c>
      <c r="I205" s="203">
        <v>2870127</v>
      </c>
      <c r="J205" s="268"/>
      <c r="K205" s="268"/>
      <c r="L205" s="275" t="s">
        <v>802</v>
      </c>
      <c r="M205" s="208" t="s">
        <v>26</v>
      </c>
      <c r="N205" s="216" t="s">
        <v>513</v>
      </c>
      <c r="O205"/>
    </row>
    <row r="206" spans="1:15" ht="38.25">
      <c r="A206" s="131">
        <v>3272621010</v>
      </c>
      <c r="B206" s="124">
        <v>60</v>
      </c>
      <c r="C206" s="125" t="s">
        <v>91</v>
      </c>
      <c r="D206" s="200" t="s">
        <v>90</v>
      </c>
      <c r="E206" s="392" t="s">
        <v>357</v>
      </c>
      <c r="F206" s="201" t="s">
        <v>9</v>
      </c>
      <c r="G206" s="201">
        <v>18</v>
      </c>
      <c r="H206" s="202" t="s">
        <v>596</v>
      </c>
      <c r="I206" s="203">
        <v>2799500</v>
      </c>
      <c r="J206" s="268"/>
      <c r="K206" s="268"/>
      <c r="L206" s="275" t="s">
        <v>802</v>
      </c>
      <c r="M206" s="208" t="s">
        <v>26</v>
      </c>
      <c r="N206" s="216" t="s">
        <v>513</v>
      </c>
      <c r="O206"/>
    </row>
    <row r="207" spans="1:15" ht="25.5" customHeight="1">
      <c r="A207" s="131">
        <v>5211510016</v>
      </c>
      <c r="B207" s="124">
        <v>60</v>
      </c>
      <c r="C207" s="125" t="s">
        <v>77</v>
      </c>
      <c r="D207" s="200" t="s">
        <v>90</v>
      </c>
      <c r="E207" s="392"/>
      <c r="F207" s="201" t="s">
        <v>9</v>
      </c>
      <c r="G207" s="201">
        <v>18</v>
      </c>
      <c r="H207" s="202" t="s">
        <v>597</v>
      </c>
      <c r="I207" s="203">
        <v>109276</v>
      </c>
      <c r="J207" s="268"/>
      <c r="K207" s="268"/>
      <c r="L207" s="275" t="s">
        <v>730</v>
      </c>
      <c r="M207" s="208" t="s">
        <v>19</v>
      </c>
      <c r="N207" s="216" t="s">
        <v>513</v>
      </c>
      <c r="O207"/>
    </row>
    <row r="208" spans="1:15" ht="25.5" customHeight="1">
      <c r="A208" s="131">
        <v>5211550004</v>
      </c>
      <c r="B208" s="124">
        <v>60</v>
      </c>
      <c r="C208" s="125" t="s">
        <v>91</v>
      </c>
      <c r="D208" s="200" t="s">
        <v>90</v>
      </c>
      <c r="E208" s="392"/>
      <c r="F208" s="201" t="s">
        <v>9</v>
      </c>
      <c r="G208" s="201">
        <v>18</v>
      </c>
      <c r="H208" s="202" t="s">
        <v>598</v>
      </c>
      <c r="I208" s="203">
        <v>328795</v>
      </c>
      <c r="J208" s="268"/>
      <c r="K208" s="268"/>
      <c r="L208" s="275" t="s">
        <v>731</v>
      </c>
      <c r="M208" s="208" t="s">
        <v>19</v>
      </c>
      <c r="N208" s="216" t="s">
        <v>513</v>
      </c>
      <c r="O208"/>
    </row>
    <row r="209" spans="1:15" ht="63.75">
      <c r="A209" s="246">
        <v>5211550018</v>
      </c>
      <c r="B209" s="127">
        <v>60</v>
      </c>
      <c r="C209" s="128" t="s">
        <v>517</v>
      </c>
      <c r="D209" s="247" t="s">
        <v>90</v>
      </c>
      <c r="E209" s="248"/>
      <c r="F209" s="209" t="s">
        <v>9</v>
      </c>
      <c r="G209" s="209">
        <v>18</v>
      </c>
      <c r="H209" s="249" t="s">
        <v>638</v>
      </c>
      <c r="I209" s="250">
        <v>695500</v>
      </c>
      <c r="J209" s="266"/>
      <c r="K209" s="266"/>
      <c r="L209" s="274" t="s">
        <v>804</v>
      </c>
      <c r="M209" s="251" t="s">
        <v>561</v>
      </c>
      <c r="N209" s="252" t="s">
        <v>513</v>
      </c>
      <c r="O209"/>
    </row>
    <row r="210" spans="1:15" ht="63.75">
      <c r="A210" s="88">
        <v>5621550006</v>
      </c>
      <c r="B210" s="396">
        <v>60</v>
      </c>
      <c r="C210" s="125" t="s">
        <v>517</v>
      </c>
      <c r="D210" s="397" t="s">
        <v>90</v>
      </c>
      <c r="E210" s="391"/>
      <c r="F210" s="201" t="s">
        <v>9</v>
      </c>
      <c r="G210" s="201">
        <v>18</v>
      </c>
      <c r="H210" s="218" t="s">
        <v>599</v>
      </c>
      <c r="I210" s="398">
        <v>470000</v>
      </c>
      <c r="J210" s="268"/>
      <c r="K210" s="268"/>
      <c r="L210" s="275" t="s">
        <v>804</v>
      </c>
      <c r="M210" s="399" t="s">
        <v>25</v>
      </c>
      <c r="N210" s="400" t="s">
        <v>513</v>
      </c>
      <c r="O210"/>
    </row>
    <row r="211" spans="1:15" ht="25.5">
      <c r="A211" s="88">
        <v>3271112018</v>
      </c>
      <c r="B211" s="396">
        <v>60</v>
      </c>
      <c r="C211" s="125" t="s">
        <v>77</v>
      </c>
      <c r="D211" s="397" t="s">
        <v>358</v>
      </c>
      <c r="E211" s="391"/>
      <c r="F211" s="201" t="s">
        <v>9</v>
      </c>
      <c r="G211" s="201">
        <v>18</v>
      </c>
      <c r="H211" s="218" t="s">
        <v>806</v>
      </c>
      <c r="I211" s="398">
        <v>654133</v>
      </c>
      <c r="J211" s="268"/>
      <c r="K211" s="268"/>
      <c r="L211" s="275" t="s">
        <v>846</v>
      </c>
      <c r="M211" s="399" t="s">
        <v>194</v>
      </c>
      <c r="N211" s="400" t="s">
        <v>513</v>
      </c>
      <c r="O211"/>
    </row>
    <row r="212" spans="1:15" ht="25.5">
      <c r="A212" s="88">
        <v>3271113004</v>
      </c>
      <c r="B212" s="396">
        <v>60</v>
      </c>
      <c r="C212" s="125" t="s">
        <v>77</v>
      </c>
      <c r="D212" s="397" t="s">
        <v>358</v>
      </c>
      <c r="E212" s="391"/>
      <c r="F212" s="201" t="s">
        <v>9</v>
      </c>
      <c r="G212" s="201">
        <v>18</v>
      </c>
      <c r="H212" s="218" t="s">
        <v>807</v>
      </c>
      <c r="I212" s="398">
        <v>398297</v>
      </c>
      <c r="J212" s="268"/>
      <c r="K212" s="268"/>
      <c r="L212" s="275" t="s">
        <v>847</v>
      </c>
      <c r="M212" s="399" t="s">
        <v>48</v>
      </c>
      <c r="N212" s="400" t="s">
        <v>513</v>
      </c>
      <c r="O212"/>
    </row>
    <row r="213" spans="1:15" ht="38.25">
      <c r="A213" s="88">
        <v>3271117002</v>
      </c>
      <c r="B213" s="396">
        <v>60</v>
      </c>
      <c r="C213" s="125" t="s">
        <v>77</v>
      </c>
      <c r="D213" s="397" t="s">
        <v>358</v>
      </c>
      <c r="E213" s="391"/>
      <c r="F213" s="201" t="s">
        <v>9</v>
      </c>
      <c r="G213" s="201">
        <v>18</v>
      </c>
      <c r="H213" s="218" t="s">
        <v>808</v>
      </c>
      <c r="I213" s="398">
        <v>1306057</v>
      </c>
      <c r="J213" s="268"/>
      <c r="K213" s="268"/>
      <c r="L213" s="275" t="s">
        <v>848</v>
      </c>
      <c r="M213" s="399" t="s">
        <v>23</v>
      </c>
      <c r="N213" s="400" t="s">
        <v>513</v>
      </c>
      <c r="O213"/>
    </row>
    <row r="214" spans="1:15" ht="25.5">
      <c r="A214" s="88">
        <v>3271125137</v>
      </c>
      <c r="B214" s="396">
        <v>60</v>
      </c>
      <c r="C214" s="125" t="s">
        <v>249</v>
      </c>
      <c r="D214" s="397" t="s">
        <v>358</v>
      </c>
      <c r="E214" s="391"/>
      <c r="F214" s="201" t="s">
        <v>147</v>
      </c>
      <c r="G214" s="201">
        <v>18</v>
      </c>
      <c r="H214" s="218" t="s">
        <v>809</v>
      </c>
      <c r="I214" s="398">
        <v>770595</v>
      </c>
      <c r="J214" s="268"/>
      <c r="K214" s="268"/>
      <c r="L214" s="275" t="s">
        <v>849</v>
      </c>
      <c r="M214" s="399" t="s">
        <v>533</v>
      </c>
      <c r="N214" s="400" t="s">
        <v>513</v>
      </c>
      <c r="O214"/>
    </row>
    <row r="215" spans="1:15" ht="25.5">
      <c r="A215" s="88">
        <v>3271114141</v>
      </c>
      <c r="B215" s="396">
        <v>60</v>
      </c>
      <c r="C215" s="125" t="s">
        <v>77</v>
      </c>
      <c r="D215" s="397" t="s">
        <v>358</v>
      </c>
      <c r="E215" s="391"/>
      <c r="F215" s="201" t="s">
        <v>9</v>
      </c>
      <c r="G215" s="201">
        <v>18</v>
      </c>
      <c r="H215" s="218" t="s">
        <v>810</v>
      </c>
      <c r="I215" s="398">
        <v>471346</v>
      </c>
      <c r="J215" s="268"/>
      <c r="K215" s="268"/>
      <c r="L215" s="275" t="s">
        <v>850</v>
      </c>
      <c r="M215" s="399" t="s">
        <v>41</v>
      </c>
      <c r="N215" s="400" t="s">
        <v>513</v>
      </c>
      <c r="O215"/>
    </row>
    <row r="216" spans="1:15" ht="38.25">
      <c r="A216" s="88">
        <v>3271116093</v>
      </c>
      <c r="B216" s="396">
        <v>60</v>
      </c>
      <c r="C216" s="125" t="s">
        <v>77</v>
      </c>
      <c r="D216" s="397" t="s">
        <v>358</v>
      </c>
      <c r="E216" s="391"/>
      <c r="F216" s="201" t="s">
        <v>9</v>
      </c>
      <c r="G216" s="201">
        <v>18</v>
      </c>
      <c r="H216" s="218" t="s">
        <v>811</v>
      </c>
      <c r="I216" s="398">
        <v>396047</v>
      </c>
      <c r="J216" s="268"/>
      <c r="K216" s="268"/>
      <c r="L216" s="275" t="s">
        <v>843</v>
      </c>
      <c r="M216" s="399" t="s">
        <v>25</v>
      </c>
      <c r="N216" s="400" t="s">
        <v>513</v>
      </c>
      <c r="O216"/>
    </row>
    <row r="217" spans="1:15" ht="25.5">
      <c r="A217" s="88">
        <v>3271127003</v>
      </c>
      <c r="B217" s="396">
        <v>60</v>
      </c>
      <c r="C217" s="125" t="s">
        <v>77</v>
      </c>
      <c r="D217" s="397" t="s">
        <v>358</v>
      </c>
      <c r="E217" s="391"/>
      <c r="F217" s="201" t="s">
        <v>9</v>
      </c>
      <c r="G217" s="201">
        <v>18</v>
      </c>
      <c r="H217" s="218" t="s">
        <v>813</v>
      </c>
      <c r="I217" s="398">
        <v>672729</v>
      </c>
      <c r="J217" s="268"/>
      <c r="K217" s="268"/>
      <c r="L217" s="275" t="s">
        <v>851</v>
      </c>
      <c r="M217" s="399" t="s">
        <v>47</v>
      </c>
      <c r="N217" s="400" t="s">
        <v>513</v>
      </c>
      <c r="O217"/>
    </row>
    <row r="218" spans="1:15" ht="38.25">
      <c r="A218" s="88">
        <v>3271116266</v>
      </c>
      <c r="B218" s="396">
        <v>62</v>
      </c>
      <c r="C218" s="125" t="s">
        <v>812</v>
      </c>
      <c r="D218" s="397" t="s">
        <v>358</v>
      </c>
      <c r="E218" s="391"/>
      <c r="F218" s="201" t="s">
        <v>9</v>
      </c>
      <c r="G218" s="201">
        <v>18</v>
      </c>
      <c r="H218" s="218" t="s">
        <v>814</v>
      </c>
      <c r="I218" s="398">
        <v>495243</v>
      </c>
      <c r="J218" s="268"/>
      <c r="K218" s="268"/>
      <c r="L218" s="275" t="s">
        <v>852</v>
      </c>
      <c r="M218" s="399" t="s">
        <v>25</v>
      </c>
      <c r="N218" s="400" t="s">
        <v>513</v>
      </c>
      <c r="O218"/>
    </row>
    <row r="219" spans="1:15" ht="25.5">
      <c r="A219" s="88">
        <v>5611550009</v>
      </c>
      <c r="B219" s="396">
        <v>60</v>
      </c>
      <c r="C219" s="125" t="s">
        <v>517</v>
      </c>
      <c r="D219" s="397" t="s">
        <v>357</v>
      </c>
      <c r="E219" s="391"/>
      <c r="F219" s="201" t="s">
        <v>9</v>
      </c>
      <c r="G219" s="201">
        <v>18</v>
      </c>
      <c r="H219" s="218" t="s">
        <v>837</v>
      </c>
      <c r="I219" s="398">
        <v>1208000</v>
      </c>
      <c r="J219" s="268"/>
      <c r="K219" s="268"/>
      <c r="L219" s="275" t="s">
        <v>853</v>
      </c>
      <c r="M219" s="399" t="s">
        <v>568</v>
      </c>
      <c r="N219" s="400" t="s">
        <v>513</v>
      </c>
      <c r="O219"/>
    </row>
    <row r="220" spans="1:15" ht="38.25">
      <c r="A220" s="88">
        <v>3271116280</v>
      </c>
      <c r="B220" s="396">
        <v>60</v>
      </c>
      <c r="C220" s="125" t="s">
        <v>77</v>
      </c>
      <c r="D220" s="397" t="s">
        <v>358</v>
      </c>
      <c r="E220" s="391"/>
      <c r="F220" s="201" t="s">
        <v>9</v>
      </c>
      <c r="G220" s="201">
        <v>18</v>
      </c>
      <c r="H220" s="218" t="s">
        <v>815</v>
      </c>
      <c r="I220" s="398">
        <v>303633</v>
      </c>
      <c r="J220" s="268"/>
      <c r="K220" s="268"/>
      <c r="L220" s="275" t="s">
        <v>854</v>
      </c>
      <c r="M220" s="399" t="s">
        <v>49</v>
      </c>
      <c r="N220" s="400" t="s">
        <v>513</v>
      </c>
      <c r="O220"/>
    </row>
    <row r="221" spans="1:15" ht="63.75">
      <c r="A221" s="88">
        <v>3272851067</v>
      </c>
      <c r="B221" s="396">
        <v>60</v>
      </c>
      <c r="C221" s="125" t="s">
        <v>246</v>
      </c>
      <c r="D221" s="397" t="s">
        <v>357</v>
      </c>
      <c r="E221" s="391" t="s">
        <v>357</v>
      </c>
      <c r="F221" s="201" t="s">
        <v>8</v>
      </c>
      <c r="G221" s="201">
        <v>18</v>
      </c>
      <c r="H221" s="218" t="s">
        <v>816</v>
      </c>
      <c r="I221" s="398">
        <v>8932348</v>
      </c>
      <c r="J221" s="268"/>
      <c r="K221" s="268"/>
      <c r="L221" s="275" t="s">
        <v>845</v>
      </c>
      <c r="M221" s="399" t="s">
        <v>530</v>
      </c>
      <c r="N221" s="400" t="s">
        <v>513</v>
      </c>
      <c r="O221"/>
    </row>
    <row r="222" spans="1:15" ht="38.25">
      <c r="A222" s="88">
        <v>3271114001</v>
      </c>
      <c r="B222" s="396">
        <v>60</v>
      </c>
      <c r="C222" s="125" t="s">
        <v>77</v>
      </c>
      <c r="D222" s="397" t="s">
        <v>6</v>
      </c>
      <c r="E222" s="391"/>
      <c r="F222" s="201" t="s">
        <v>9</v>
      </c>
      <c r="G222" s="201">
        <v>18</v>
      </c>
      <c r="H222" s="218" t="s">
        <v>817</v>
      </c>
      <c r="I222" s="398">
        <v>747269</v>
      </c>
      <c r="J222" s="268"/>
      <c r="K222" s="268"/>
      <c r="L222" s="275" t="s">
        <v>855</v>
      </c>
      <c r="M222" s="399" t="s">
        <v>50</v>
      </c>
      <c r="N222" s="400" t="s">
        <v>513</v>
      </c>
      <c r="O222"/>
    </row>
    <row r="223" spans="1:15" ht="38.25">
      <c r="A223" s="88">
        <v>3271114015</v>
      </c>
      <c r="B223" s="396">
        <v>60</v>
      </c>
      <c r="C223" s="125" t="s">
        <v>77</v>
      </c>
      <c r="D223" s="397" t="s">
        <v>6</v>
      </c>
      <c r="E223" s="391"/>
      <c r="F223" s="201" t="s">
        <v>9</v>
      </c>
      <c r="G223" s="201">
        <v>18</v>
      </c>
      <c r="H223" s="218" t="s">
        <v>818</v>
      </c>
      <c r="I223" s="398">
        <v>633556</v>
      </c>
      <c r="J223" s="268"/>
      <c r="K223" s="268"/>
      <c r="L223" s="275" t="s">
        <v>856</v>
      </c>
      <c r="M223" s="399" t="s">
        <v>41</v>
      </c>
      <c r="N223" s="400" t="s">
        <v>513</v>
      </c>
      <c r="O223"/>
    </row>
    <row r="224" spans="1:15" ht="90" thickBot="1">
      <c r="A224" s="382">
        <v>3271114033</v>
      </c>
      <c r="B224" s="383">
        <v>60</v>
      </c>
      <c r="C224" s="141" t="s">
        <v>77</v>
      </c>
      <c r="D224" s="384" t="s">
        <v>6</v>
      </c>
      <c r="E224" s="385"/>
      <c r="F224" s="228" t="s">
        <v>9</v>
      </c>
      <c r="G224" s="201">
        <v>18</v>
      </c>
      <c r="H224" s="386" t="s">
        <v>819</v>
      </c>
      <c r="I224" s="387">
        <v>670072</v>
      </c>
      <c r="J224" s="380"/>
      <c r="K224" s="380"/>
      <c r="L224" s="381" t="s">
        <v>842</v>
      </c>
      <c r="M224" s="388" t="s">
        <v>50</v>
      </c>
      <c r="N224" s="389" t="s">
        <v>513</v>
      </c>
      <c r="O224"/>
    </row>
  </sheetData>
  <sheetProtection insertColumns="0" insertRows="0" sort="0" autoFilter="0" pivotTables="0"/>
  <protectedRanges>
    <protectedRange sqref="N210:Q210 N211:N224" name="Oblast6_4"/>
    <protectedRange sqref="M210" name="Oblast6_6_1_1"/>
    <protectedRange sqref="H6" name="Oblast7_1"/>
  </protectedRanges>
  <autoFilter ref="A11:N224">
    <filterColumn colId="3"/>
    <filterColumn colId="5"/>
    <filterColumn colId="6"/>
    <filterColumn colId="7"/>
    <filterColumn colId="9"/>
    <filterColumn colId="10"/>
    <filterColumn colId="11"/>
    <filterColumn colId="13"/>
  </autoFilter>
  <conditionalFormatting sqref="B202:B210 B182:B200 B166:B179 B157:B164 B150:B155 B129:B147 B62:B127 B20:B35 B37:B60 B14:B18">
    <cfRule type="cellIs" dxfId="21" priority="8" stopIfTrue="1" operator="equal">
      <formula>50</formula>
    </cfRule>
  </conditionalFormatting>
  <conditionalFormatting sqref="I182:I200 I166:I179 I157:I164 I150:I155 I129:I147 I20:I35 I37:I60 I14:I18 I202:I224 I62:I127">
    <cfRule type="cellIs" dxfId="20" priority="7" stopIfTrue="1" operator="equal">
      <formula>0</formula>
    </cfRule>
  </conditionalFormatting>
  <conditionalFormatting sqref="B211:B224">
    <cfRule type="cellIs" dxfId="19" priority="6" stopIfTrue="1" operator="equal">
      <formula>50</formula>
    </cfRule>
  </conditionalFormatting>
  <conditionalFormatting sqref="B211:B224">
    <cfRule type="cellIs" dxfId="18" priority="5" stopIfTrue="1" operator="equal">
      <formula>50</formula>
    </cfRule>
  </conditionalFormatting>
  <conditionalFormatting sqref="I81">
    <cfRule type="cellIs" dxfId="17" priority="4" stopIfTrue="1" operator="equal">
      <formula>0</formula>
    </cfRule>
  </conditionalFormatting>
  <conditionalFormatting sqref="I100">
    <cfRule type="cellIs" dxfId="16" priority="3" stopIfTrue="1" operator="equal">
      <formula>0</formula>
    </cfRule>
  </conditionalFormatting>
  <conditionalFormatting sqref="I99">
    <cfRule type="cellIs" dxfId="15" priority="2" stopIfTrue="1" operator="equal">
      <formula>0</formula>
    </cfRule>
  </conditionalFormatting>
  <conditionalFormatting sqref="I101">
    <cfRule type="cellIs" dxfId="14" priority="1" stopIfTrue="1" operator="equal">
      <formula>0</formula>
    </cfRule>
  </conditionalFormatting>
  <dataValidations count="9">
    <dataValidation type="list" allowBlank="1" showInputMessage="1" showErrorMessage="1" sqref="M211:M214 B211:F214">
      <formula1>#REF!</formula1>
    </dataValidation>
    <dataValidation type="whole" operator="greaterThanOrEqual" allowBlank="1" showInputMessage="1" showErrorMessage="1" error="Zadejte prosím celé číslo bez desetinných míst" promptTitle="Zadejte prosím celé číslo" sqref="I211:I212 J211:K214">
      <formula1>0</formula1>
    </dataValidation>
    <dataValidation type="whole" allowBlank="1" showInputMessage="1" showErrorMessage="1" error="Zadejte prosím platné ev. číslo" promptTitle="Zadejte prosím platné ev. číslo" sqref="A210:A214">
      <formula1>1000000000</formula1>
      <formula2>9999999999</formula2>
    </dataValidation>
    <dataValidation type="list" allowBlank="1" showInputMessage="1" showErrorMessage="1" error="Zadejte prosím údaj ze seznamu" sqref="M210">
      <formula1>#REF!</formula1>
    </dataValidation>
    <dataValidation type="list" allowBlank="1" showInputMessage="1" showErrorMessage="1" error="Zadejte prosím údaj ze seznamu" sqref="D210:E210">
      <formula1>$A$2:$I$2</formula1>
    </dataValidation>
    <dataValidation type="list" allowBlank="1" showInputMessage="1" showErrorMessage="1" error="Zadejte prosím údaj ze seznamu" sqref="C210">
      <formula1>$I$1:$I$1</formula1>
    </dataValidation>
    <dataValidation type="list" allowBlank="1" showInputMessage="1" showErrorMessage="1" error="Zadejte prosím údaj ze seznamu" sqref="B210">
      <formula1>#REF!</formula1>
    </dataValidation>
    <dataValidation type="list" allowBlank="1" showInputMessage="1" showErrorMessage="1" error="Zadejte prosím údaj ze seznamu" sqref="F210:G210 G211:G224">
      <formula1>$A$3:$D$3</formula1>
    </dataValidation>
    <dataValidation operator="greaterThanOrEqual" allowBlank="1" showInputMessage="1" showErrorMessage="1" error="Zadejte prosím celé číslo bez desetinných míst" promptTitle="Zadejte prosím celé číslo" sqref="L211:L224"/>
  </dataValidations>
  <printOptions horizontalCentered="1"/>
  <pageMargins left="0" right="0" top="0.39370078740157483" bottom="0.39370078740157483" header="0.11811023622047245" footer="0.11811023622047245"/>
  <pageSetup paperSize="9" scale="65" fitToHeight="7"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AG328"/>
  <sheetViews>
    <sheetView zoomScaleNormal="100" workbookViewId="0">
      <pane xSplit="8" ySplit="11" topLeftCell="I12" activePane="bottomRight" state="frozen"/>
      <selection activeCell="F36" sqref="F36"/>
      <selection pane="topRight" activeCell="F36" sqref="F36"/>
      <selection pane="bottomLeft" activeCell="F36" sqref="F36"/>
      <selection pane="bottomRight" activeCell="I12" sqref="I12"/>
    </sheetView>
  </sheetViews>
  <sheetFormatPr defaultRowHeight="12.75"/>
  <cols>
    <col min="1" max="1" width="12.140625" customWidth="1"/>
    <col min="2" max="2" width="5.140625" customWidth="1"/>
    <col min="3" max="3" width="4.7109375" customWidth="1"/>
    <col min="4" max="4" width="6.7109375" customWidth="1"/>
    <col min="5" max="5" width="6.140625" customWidth="1"/>
    <col min="6" max="6" width="9.5703125" customWidth="1"/>
    <col min="7" max="7" width="9.5703125" hidden="1" customWidth="1"/>
    <col min="8" max="8" width="47.5703125" customWidth="1"/>
    <col min="9" max="10" width="12.7109375" style="222" customWidth="1"/>
    <col min="11" max="11" width="15.7109375" customWidth="1"/>
    <col min="12" max="12" width="12.7109375" customWidth="1"/>
    <col min="13" max="13" width="11.7109375" customWidth="1"/>
    <col min="14" max="14" width="11.42578125" customWidth="1"/>
    <col min="15" max="15" width="12" customWidth="1"/>
    <col min="16" max="16" width="10.7109375" customWidth="1"/>
    <col min="17" max="17" width="11.5703125" customWidth="1"/>
    <col min="18" max="18" width="15.28515625" customWidth="1"/>
    <col min="19" max="20" width="14.42578125" bestFit="1" customWidth="1"/>
    <col min="21" max="22" width="10.7109375" customWidth="1"/>
    <col min="23" max="24" width="14.42578125" bestFit="1" customWidth="1"/>
    <col min="25" max="25" width="10.7109375" customWidth="1"/>
    <col min="26" max="27" width="6.7109375" style="147" customWidth="1"/>
    <col min="28" max="28" width="6.7109375" customWidth="1"/>
    <col min="29" max="29" width="15.5703125" style="148" customWidth="1"/>
  </cols>
  <sheetData>
    <row r="1" spans="1:33" ht="27" customHeight="1" thickBot="1">
      <c r="A1" s="143"/>
      <c r="I1" s="410"/>
      <c r="J1" s="410"/>
      <c r="K1" s="410"/>
      <c r="L1" s="410"/>
      <c r="M1" s="410"/>
      <c r="N1" s="410"/>
      <c r="O1" s="410"/>
      <c r="P1" s="410"/>
      <c r="Q1" s="410"/>
      <c r="R1" s="410"/>
      <c r="S1" s="410"/>
      <c r="T1" s="410"/>
      <c r="U1" s="410"/>
      <c r="V1" s="410"/>
      <c r="W1" s="410"/>
      <c r="X1" s="410"/>
      <c r="Y1" s="410"/>
      <c r="AC1" s="224" t="s">
        <v>755</v>
      </c>
    </row>
    <row r="2" spans="1:33" ht="18.75" customHeight="1" thickBot="1">
      <c r="A2" s="145" t="s">
        <v>10</v>
      </c>
      <c r="B2" s="145" t="s">
        <v>12</v>
      </c>
      <c r="C2" s="145" t="s">
        <v>346</v>
      </c>
      <c r="D2" s="145" t="s">
        <v>90</v>
      </c>
      <c r="E2" s="145"/>
      <c r="F2" s="145" t="s">
        <v>349</v>
      </c>
      <c r="G2" s="145"/>
      <c r="H2" s="145" t="s">
        <v>13</v>
      </c>
      <c r="I2" s="144" t="s">
        <v>82</v>
      </c>
      <c r="J2" s="144"/>
      <c r="K2" s="435" t="s">
        <v>762</v>
      </c>
      <c r="L2" s="436"/>
      <c r="M2" s="436"/>
      <c r="N2" s="437"/>
      <c r="O2" s="150"/>
      <c r="P2" s="151"/>
      <c r="Q2" s="151"/>
    </row>
    <row r="3" spans="1:33" ht="18.75" thickBot="1">
      <c r="A3" s="152" t="s">
        <v>8</v>
      </c>
      <c r="B3" s="152" t="s">
        <v>147</v>
      </c>
      <c r="C3" s="152" t="s">
        <v>9</v>
      </c>
      <c r="D3" s="152" t="s">
        <v>88</v>
      </c>
      <c r="E3" s="152"/>
      <c r="H3" s="108" t="s">
        <v>382</v>
      </c>
      <c r="I3" s="153"/>
      <c r="J3" s="153"/>
      <c r="K3" s="372" t="s">
        <v>763</v>
      </c>
      <c r="L3" s="361">
        <v>2014</v>
      </c>
      <c r="M3" s="361">
        <v>2015</v>
      </c>
      <c r="N3" s="362">
        <v>2016</v>
      </c>
      <c r="O3" s="151"/>
      <c r="P3" s="151"/>
      <c r="Q3" s="151"/>
      <c r="R3" s="150"/>
      <c r="S3" s="150"/>
      <c r="T3" s="150"/>
      <c r="U3" s="150"/>
      <c r="V3" s="150"/>
      <c r="W3" s="150"/>
      <c r="X3" s="154"/>
      <c r="Y3" s="150"/>
    </row>
    <row r="4" spans="1:33" ht="19.5" customHeight="1">
      <c r="B4" s="155"/>
      <c r="C4" s="155"/>
      <c r="D4" s="155"/>
      <c r="E4" s="155"/>
      <c r="F4" s="155"/>
      <c r="G4" s="155"/>
      <c r="H4" s="114">
        <v>41544</v>
      </c>
      <c r="I4" s="156"/>
      <c r="J4" s="156"/>
      <c r="K4" s="365" t="s">
        <v>759</v>
      </c>
      <c r="L4" s="366">
        <f>+K8+L8+U8+V8</f>
        <v>46599616</v>
      </c>
      <c r="M4" s="366">
        <f>+M8+N8+W8</f>
        <v>48560382</v>
      </c>
      <c r="N4" s="367">
        <f>+O8+X8</f>
        <v>42579808</v>
      </c>
      <c r="O4" s="151"/>
      <c r="P4" s="151"/>
      <c r="Q4" s="151"/>
      <c r="R4" s="151"/>
      <c r="S4" s="151"/>
      <c r="T4" s="151"/>
      <c r="U4" s="151"/>
      <c r="V4" s="151"/>
      <c r="W4" s="151"/>
      <c r="X4" s="151"/>
    </row>
    <row r="5" spans="1:33" ht="21" thickBot="1">
      <c r="B5" s="155"/>
      <c r="C5" s="155"/>
      <c r="D5" s="155"/>
      <c r="E5" s="155"/>
      <c r="F5" s="155"/>
      <c r="G5" s="155"/>
      <c r="H5" s="223" t="s">
        <v>791</v>
      </c>
      <c r="I5" s="160"/>
      <c r="J5" s="160"/>
      <c r="K5" s="368" t="s">
        <v>760</v>
      </c>
      <c r="L5" s="369">
        <f>+P8+R8+Y8</f>
        <v>24492193</v>
      </c>
      <c r="M5" s="369">
        <f>+Q8+S8</f>
        <v>32706005</v>
      </c>
      <c r="N5" s="370">
        <f>+T8</f>
        <v>22870998</v>
      </c>
      <c r="O5" s="241"/>
      <c r="P5" s="151"/>
      <c r="Q5" s="151"/>
      <c r="R5" s="158"/>
      <c r="S5" s="162"/>
      <c r="T5" s="159"/>
      <c r="U5" s="159"/>
      <c r="V5" s="159"/>
      <c r="W5" s="159"/>
      <c r="X5" s="158"/>
      <c r="Y5" s="159"/>
    </row>
    <row r="6" spans="1:33" ht="18.75" thickBot="1">
      <c r="A6" s="163"/>
      <c r="B6" s="164"/>
      <c r="C6" s="164"/>
      <c r="D6" s="165"/>
      <c r="E6" s="165"/>
      <c r="F6" s="165"/>
      <c r="G6" s="165"/>
      <c r="H6" s="119" t="s">
        <v>213</v>
      </c>
      <c r="I6" s="166"/>
      <c r="J6" s="166"/>
      <c r="K6" s="371" t="s">
        <v>761</v>
      </c>
      <c r="L6" s="363">
        <f>SUM(L4:L5)</f>
        <v>71091809</v>
      </c>
      <c r="M6" s="363">
        <f t="shared" ref="M6:N6" si="0">SUM(M4:M5)</f>
        <v>81266387</v>
      </c>
      <c r="N6" s="364">
        <f t="shared" si="0"/>
        <v>65450806</v>
      </c>
      <c r="O6" s="157"/>
      <c r="P6" s="167"/>
      <c r="Q6" s="158"/>
      <c r="R6" s="154"/>
      <c r="S6" s="154"/>
      <c r="T6" s="154"/>
      <c r="U6" s="154"/>
      <c r="V6" s="154"/>
      <c r="W6" s="154"/>
      <c r="X6" s="154"/>
      <c r="Y6" s="154"/>
    </row>
    <row r="7" spans="1:33" ht="16.5" thickBot="1">
      <c r="A7" s="168" t="s">
        <v>1</v>
      </c>
      <c r="B7" s="164"/>
      <c r="C7" s="164"/>
      <c r="D7" s="165"/>
      <c r="E7" s="165"/>
      <c r="F7" s="165"/>
      <c r="G7" s="165"/>
      <c r="H7" s="169"/>
      <c r="I7" s="170"/>
      <c r="J7" s="170"/>
      <c r="K7" s="170"/>
      <c r="L7" s="170"/>
      <c r="M7" s="170"/>
      <c r="N7" s="170"/>
      <c r="O7" s="170"/>
      <c r="P7" s="170"/>
      <c r="Q7" s="170"/>
      <c r="R7" s="170"/>
      <c r="S7" s="170"/>
      <c r="T7" s="170"/>
      <c r="U7" s="170"/>
      <c r="V7" s="170"/>
      <c r="W7" s="170"/>
      <c r="X7" s="170"/>
      <c r="Y7" s="170"/>
      <c r="Z7" s="171"/>
      <c r="AA7" s="172"/>
      <c r="AB7" s="173"/>
      <c r="AC7" s="174"/>
      <c r="AD7" s="175"/>
      <c r="AE7" s="175"/>
      <c r="AF7" s="175"/>
      <c r="AG7" s="175"/>
    </row>
    <row r="8" spans="1:33" ht="13.5" thickBot="1">
      <c r="A8" s="176">
        <f>COUNTIF(A12:A6058,"&gt;0")</f>
        <v>286</v>
      </c>
      <c r="B8" s="155"/>
      <c r="C8" s="177"/>
      <c r="D8" s="155"/>
      <c r="E8" s="155"/>
      <c r="F8" s="155"/>
      <c r="G8" s="155"/>
      <c r="H8" s="178" t="s">
        <v>2</v>
      </c>
      <c r="I8" s="179">
        <f t="shared" ref="I8:Y8" si="1">SUM(I12:I6070)/2</f>
        <v>336593296</v>
      </c>
      <c r="J8" s="179">
        <f>SUM(J12:J6070)/2</f>
        <v>113578622</v>
      </c>
      <c r="K8" s="179">
        <f t="shared" si="1"/>
        <v>37552551</v>
      </c>
      <c r="L8" s="179">
        <f>SUM(L12:L6070)/2</f>
        <v>7448311</v>
      </c>
      <c r="M8" s="179">
        <f t="shared" si="1"/>
        <v>35554429</v>
      </c>
      <c r="N8" s="179">
        <f>SUM(N12:N6070)/2</f>
        <v>10723137</v>
      </c>
      <c r="O8" s="179">
        <f t="shared" si="1"/>
        <v>33043631</v>
      </c>
      <c r="P8" s="179">
        <f t="shared" si="1"/>
        <v>20719011</v>
      </c>
      <c r="Q8" s="179">
        <f t="shared" si="1"/>
        <v>27139556</v>
      </c>
      <c r="R8" s="179">
        <f t="shared" si="1"/>
        <v>3743421</v>
      </c>
      <c r="S8" s="179">
        <f t="shared" si="1"/>
        <v>5566449</v>
      </c>
      <c r="T8" s="179">
        <f t="shared" si="1"/>
        <v>22870998</v>
      </c>
      <c r="U8" s="179">
        <f t="shared" si="1"/>
        <v>299202</v>
      </c>
      <c r="V8" s="179">
        <f t="shared" ref="V8" si="2">SUM(V12:V6070)/2</f>
        <v>1299552</v>
      </c>
      <c r="W8" s="179">
        <f t="shared" si="1"/>
        <v>2282816</v>
      </c>
      <c r="X8" s="179">
        <f t="shared" si="1"/>
        <v>9536177</v>
      </c>
      <c r="Y8" s="179">
        <f t="shared" si="1"/>
        <v>29761</v>
      </c>
      <c r="Z8" s="171"/>
      <c r="AA8" s="171"/>
      <c r="AB8" s="167"/>
      <c r="AC8" s="180"/>
    </row>
    <row r="9" spans="1:33" ht="13.5" hidden="1" thickBot="1">
      <c r="A9" s="181">
        <f>SUBTOTAL(102,A12:A6070)</f>
        <v>286</v>
      </c>
      <c r="B9" s="145">
        <v>50</v>
      </c>
      <c r="C9" s="155"/>
      <c r="D9" s="182"/>
      <c r="E9" s="155"/>
      <c r="F9" s="182"/>
      <c r="G9" s="183"/>
      <c r="H9" s="184" t="s">
        <v>631</v>
      </c>
      <c r="I9" s="185">
        <f t="shared" ref="I9:Y9" si="3">SUBTOTAL(109,I12:I2844)/2</f>
        <v>336593296</v>
      </c>
      <c r="J9" s="185">
        <f t="shared" si="3"/>
        <v>113578622</v>
      </c>
      <c r="K9" s="185">
        <f t="shared" si="3"/>
        <v>37552551</v>
      </c>
      <c r="L9" s="185">
        <f t="shared" si="3"/>
        <v>7448311</v>
      </c>
      <c r="M9" s="185">
        <f t="shared" si="3"/>
        <v>35554429</v>
      </c>
      <c r="N9" s="185">
        <f t="shared" si="3"/>
        <v>10723137</v>
      </c>
      <c r="O9" s="185">
        <f t="shared" si="3"/>
        <v>33043631</v>
      </c>
      <c r="P9" s="185">
        <f t="shared" si="3"/>
        <v>20719011</v>
      </c>
      <c r="Q9" s="185">
        <f t="shared" si="3"/>
        <v>27139556</v>
      </c>
      <c r="R9" s="185">
        <f t="shared" si="3"/>
        <v>3743421</v>
      </c>
      <c r="S9" s="185">
        <f t="shared" si="3"/>
        <v>5566449</v>
      </c>
      <c r="T9" s="185">
        <f t="shared" si="3"/>
        <v>22870998</v>
      </c>
      <c r="U9" s="185">
        <f t="shared" si="3"/>
        <v>299202</v>
      </c>
      <c r="V9" s="185">
        <f t="shared" ref="V9" si="4">SUBTOTAL(109,V12:V2844)/2</f>
        <v>1299552</v>
      </c>
      <c r="W9" s="185">
        <f t="shared" si="3"/>
        <v>2282816</v>
      </c>
      <c r="X9" s="185">
        <f t="shared" si="3"/>
        <v>9536177</v>
      </c>
      <c r="Y9" s="185">
        <f t="shared" si="3"/>
        <v>29761</v>
      </c>
      <c r="Z9" s="186"/>
      <c r="AA9" s="186"/>
      <c r="AB9" s="161"/>
      <c r="AC9" s="187"/>
    </row>
    <row r="10" spans="1:33" ht="13.5" thickBot="1">
      <c r="A10" s="242"/>
      <c r="B10" s="243">
        <v>60</v>
      </c>
      <c r="C10" s="244"/>
      <c r="D10" s="244"/>
      <c r="E10" s="244"/>
      <c r="F10" s="244"/>
      <c r="G10" s="188"/>
      <c r="H10" s="245"/>
      <c r="I10" s="244" t="s">
        <v>3</v>
      </c>
      <c r="J10" s="244" t="s">
        <v>3</v>
      </c>
      <c r="K10" s="244" t="s">
        <v>3</v>
      </c>
      <c r="L10" s="244" t="s">
        <v>3</v>
      </c>
      <c r="M10" s="244" t="s">
        <v>3</v>
      </c>
      <c r="N10" s="244" t="s">
        <v>3</v>
      </c>
      <c r="O10" s="244" t="s">
        <v>3</v>
      </c>
      <c r="P10" s="244" t="s">
        <v>3</v>
      </c>
      <c r="Q10" s="244" t="s">
        <v>3</v>
      </c>
      <c r="R10" s="244" t="s">
        <v>3</v>
      </c>
      <c r="S10" s="244" t="s">
        <v>3</v>
      </c>
      <c r="T10" s="244" t="s">
        <v>3</v>
      </c>
      <c r="U10" s="244" t="s">
        <v>3</v>
      </c>
      <c r="V10" s="244" t="s">
        <v>3</v>
      </c>
      <c r="W10" s="244" t="s">
        <v>3</v>
      </c>
      <c r="X10" s="244" t="s">
        <v>3</v>
      </c>
      <c r="Y10" s="244" t="s">
        <v>3</v>
      </c>
      <c r="Z10" s="189"/>
      <c r="AA10" s="189"/>
      <c r="AB10" s="190"/>
      <c r="AC10" s="191"/>
    </row>
    <row r="11" spans="1:33" ht="75" customHeight="1">
      <c r="A11" s="192" t="s">
        <v>214</v>
      </c>
      <c r="B11" s="192" t="s">
        <v>215</v>
      </c>
      <c r="C11" s="192" t="s">
        <v>4</v>
      </c>
      <c r="D11" s="192" t="s">
        <v>5</v>
      </c>
      <c r="E11" s="193" t="s">
        <v>383</v>
      </c>
      <c r="F11" s="192" t="s">
        <v>370</v>
      </c>
      <c r="G11" s="192" t="s">
        <v>384</v>
      </c>
      <c r="H11" s="192" t="s">
        <v>216</v>
      </c>
      <c r="I11" s="192" t="s">
        <v>632</v>
      </c>
      <c r="J11" s="350" t="s">
        <v>372</v>
      </c>
      <c r="K11" s="288" t="s">
        <v>734</v>
      </c>
      <c r="L11" s="281" t="s">
        <v>735</v>
      </c>
      <c r="M11" s="288" t="s">
        <v>736</v>
      </c>
      <c r="N11" s="281" t="s">
        <v>737</v>
      </c>
      <c r="O11" s="288" t="s">
        <v>738</v>
      </c>
      <c r="P11" s="283" t="s">
        <v>739</v>
      </c>
      <c r="Q11" s="284" t="s">
        <v>740</v>
      </c>
      <c r="R11" s="285" t="s">
        <v>741</v>
      </c>
      <c r="S11" s="286" t="s">
        <v>742</v>
      </c>
      <c r="T11" s="286" t="s">
        <v>743</v>
      </c>
      <c r="U11" s="287" t="s">
        <v>744</v>
      </c>
      <c r="V11" s="287" t="s">
        <v>823</v>
      </c>
      <c r="W11" s="287" t="s">
        <v>745</v>
      </c>
      <c r="X11" s="287" t="s">
        <v>746</v>
      </c>
      <c r="Y11" s="288" t="s">
        <v>747</v>
      </c>
      <c r="Z11" s="192" t="s">
        <v>236</v>
      </c>
      <c r="AA11" s="192" t="s">
        <v>237</v>
      </c>
      <c r="AB11" s="192" t="s">
        <v>238</v>
      </c>
      <c r="AC11" s="193" t="s">
        <v>239</v>
      </c>
    </row>
    <row r="12" spans="1:33" ht="12.75" customHeight="1">
      <c r="A12" s="225"/>
      <c r="B12" s="195"/>
      <c r="C12" s="195"/>
      <c r="D12" s="195"/>
      <c r="E12" s="195"/>
      <c r="F12" s="195"/>
      <c r="G12" s="195"/>
      <c r="H12" s="196" t="s">
        <v>61</v>
      </c>
      <c r="I12" s="197"/>
      <c r="J12" s="197"/>
      <c r="K12" s="198"/>
      <c r="L12" s="198"/>
      <c r="M12" s="198"/>
      <c r="N12" s="198"/>
      <c r="O12" s="198"/>
      <c r="P12" s="198"/>
      <c r="Q12" s="198"/>
      <c r="R12" s="198"/>
      <c r="S12" s="198"/>
      <c r="T12" s="198"/>
      <c r="U12" s="198"/>
      <c r="V12" s="198"/>
      <c r="W12" s="198"/>
      <c r="X12" s="198"/>
      <c r="Y12" s="198"/>
      <c r="Z12" s="265"/>
      <c r="AA12" s="265"/>
      <c r="AB12" s="195"/>
      <c r="AC12" s="226" t="s">
        <v>61</v>
      </c>
    </row>
    <row r="13" spans="1:33" ht="12.75" customHeight="1">
      <c r="A13" s="225"/>
      <c r="B13" s="195"/>
      <c r="C13" s="195"/>
      <c r="D13" s="195"/>
      <c r="E13" s="199"/>
      <c r="F13" s="195"/>
      <c r="G13" s="195">
        <v>1</v>
      </c>
      <c r="H13" s="196" t="s">
        <v>315</v>
      </c>
      <c r="I13" s="197">
        <f>SUM(I14:I17)</f>
        <v>10896577</v>
      </c>
      <c r="J13" s="197">
        <f>SUM(J14:J17)</f>
        <v>0</v>
      </c>
      <c r="K13" s="198">
        <f t="shared" ref="K13:Y13" si="5">SUM(K14:K17)</f>
        <v>9030251</v>
      </c>
      <c r="L13" s="198">
        <f>SUM(L14:L17)</f>
        <v>259898</v>
      </c>
      <c r="M13" s="198">
        <f t="shared" si="5"/>
        <v>8287214</v>
      </c>
      <c r="N13" s="198">
        <f>SUM(N14:N17)</f>
        <v>91530</v>
      </c>
      <c r="O13" s="198">
        <f t="shared" si="5"/>
        <v>9200000</v>
      </c>
      <c r="P13" s="198">
        <f t="shared" si="5"/>
        <v>606428</v>
      </c>
      <c r="Q13" s="198">
        <f t="shared" si="5"/>
        <v>213572</v>
      </c>
      <c r="R13" s="198">
        <f t="shared" si="5"/>
        <v>700000</v>
      </c>
      <c r="S13" s="198">
        <f t="shared" si="5"/>
        <v>0</v>
      </c>
      <c r="T13" s="198">
        <f t="shared" si="5"/>
        <v>0</v>
      </c>
      <c r="U13" s="198">
        <f t="shared" si="5"/>
        <v>0</v>
      </c>
      <c r="V13" s="198">
        <f t="shared" si="5"/>
        <v>300000</v>
      </c>
      <c r="W13" s="198">
        <f t="shared" si="5"/>
        <v>0</v>
      </c>
      <c r="X13" s="198">
        <f t="shared" si="5"/>
        <v>0</v>
      </c>
      <c r="Y13" s="198">
        <f t="shared" si="5"/>
        <v>0</v>
      </c>
      <c r="Z13" s="265"/>
      <c r="AA13" s="265"/>
      <c r="AB13" s="195"/>
      <c r="AC13" s="226" t="s">
        <v>61</v>
      </c>
    </row>
    <row r="14" spans="1:33" ht="12.75" customHeight="1">
      <c r="A14" s="131">
        <v>5003110001</v>
      </c>
      <c r="B14" s="124">
        <v>50</v>
      </c>
      <c r="C14" s="125" t="s">
        <v>31</v>
      </c>
      <c r="D14" s="200" t="s">
        <v>11</v>
      </c>
      <c r="E14" s="126"/>
      <c r="F14" s="201"/>
      <c r="G14" s="201">
        <v>1</v>
      </c>
      <c r="H14" s="202" t="s">
        <v>385</v>
      </c>
      <c r="I14" s="203">
        <v>8720573</v>
      </c>
      <c r="J14" s="203" t="s">
        <v>220</v>
      </c>
      <c r="K14" s="204">
        <v>8720573</v>
      </c>
      <c r="L14" s="204">
        <v>0</v>
      </c>
      <c r="M14" s="204">
        <v>8200000</v>
      </c>
      <c r="N14" s="204">
        <v>0</v>
      </c>
      <c r="O14" s="204">
        <v>8855500</v>
      </c>
      <c r="P14" s="205">
        <v>0</v>
      </c>
      <c r="Q14" s="205">
        <v>0</v>
      </c>
      <c r="R14" s="206">
        <v>0</v>
      </c>
      <c r="S14" s="206">
        <v>0</v>
      </c>
      <c r="T14" s="206">
        <v>0</v>
      </c>
      <c r="U14" s="204">
        <v>0</v>
      </c>
      <c r="V14" s="204">
        <v>0</v>
      </c>
      <c r="W14" s="204">
        <v>0</v>
      </c>
      <c r="X14" s="204">
        <v>0</v>
      </c>
      <c r="Y14" s="207">
        <v>0</v>
      </c>
      <c r="Z14" s="264" t="s">
        <v>257</v>
      </c>
      <c r="AA14" s="264" t="s">
        <v>18</v>
      </c>
      <c r="AB14" s="208" t="s">
        <v>22</v>
      </c>
      <c r="AC14" s="216" t="s">
        <v>61</v>
      </c>
    </row>
    <row r="15" spans="1:33" ht="51" customHeight="1">
      <c r="A15" s="131">
        <v>5003540009</v>
      </c>
      <c r="B15" s="124">
        <v>60</v>
      </c>
      <c r="C15" s="125" t="s">
        <v>31</v>
      </c>
      <c r="D15" s="200" t="s">
        <v>59</v>
      </c>
      <c r="E15" s="126"/>
      <c r="F15" s="201"/>
      <c r="G15" s="201">
        <v>1</v>
      </c>
      <c r="H15" s="202" t="s">
        <v>386</v>
      </c>
      <c r="I15" s="203">
        <v>36168</v>
      </c>
      <c r="J15" s="203" t="s">
        <v>220</v>
      </c>
      <c r="K15" s="204">
        <v>36168</v>
      </c>
      <c r="L15" s="204">
        <v>0</v>
      </c>
      <c r="M15" s="204">
        <v>30000</v>
      </c>
      <c r="N15" s="204">
        <v>0</v>
      </c>
      <c r="O15" s="204">
        <v>200000</v>
      </c>
      <c r="P15" s="205">
        <v>0</v>
      </c>
      <c r="Q15" s="205">
        <v>0</v>
      </c>
      <c r="R15" s="206">
        <v>0</v>
      </c>
      <c r="S15" s="206">
        <v>0</v>
      </c>
      <c r="T15" s="206">
        <v>0</v>
      </c>
      <c r="U15" s="204">
        <v>0</v>
      </c>
      <c r="V15" s="204">
        <v>0</v>
      </c>
      <c r="W15" s="204">
        <v>0</v>
      </c>
      <c r="X15" s="204">
        <v>0</v>
      </c>
      <c r="Y15" s="207">
        <v>0</v>
      </c>
      <c r="Z15" s="264" t="s">
        <v>257</v>
      </c>
      <c r="AA15" s="264" t="s">
        <v>18</v>
      </c>
      <c r="AB15" s="208" t="s">
        <v>22</v>
      </c>
      <c r="AC15" s="216" t="s">
        <v>61</v>
      </c>
    </row>
    <row r="16" spans="1:33" ht="51" customHeight="1">
      <c r="A16" s="131">
        <v>5003220001</v>
      </c>
      <c r="B16" s="124">
        <v>50</v>
      </c>
      <c r="C16" s="125" t="s">
        <v>31</v>
      </c>
      <c r="D16" s="200" t="s">
        <v>11</v>
      </c>
      <c r="E16" s="126"/>
      <c r="F16" s="201"/>
      <c r="G16" s="201">
        <v>1</v>
      </c>
      <c r="H16" s="202" t="s">
        <v>387</v>
      </c>
      <c r="I16" s="203">
        <v>238510</v>
      </c>
      <c r="J16" s="203" t="s">
        <v>220</v>
      </c>
      <c r="K16" s="204">
        <v>238510</v>
      </c>
      <c r="L16" s="204">
        <v>0</v>
      </c>
      <c r="M16" s="204">
        <v>0</v>
      </c>
      <c r="N16" s="204">
        <v>0</v>
      </c>
      <c r="O16" s="204">
        <v>144500</v>
      </c>
      <c r="P16" s="205">
        <v>0</v>
      </c>
      <c r="Q16" s="205">
        <v>0</v>
      </c>
      <c r="R16" s="206">
        <v>0</v>
      </c>
      <c r="S16" s="206">
        <v>0</v>
      </c>
      <c r="T16" s="206">
        <v>0</v>
      </c>
      <c r="U16" s="204">
        <v>0</v>
      </c>
      <c r="V16" s="204">
        <v>0</v>
      </c>
      <c r="W16" s="204">
        <v>0</v>
      </c>
      <c r="X16" s="204">
        <v>0</v>
      </c>
      <c r="Y16" s="207">
        <v>0</v>
      </c>
      <c r="Z16" s="264" t="s">
        <v>257</v>
      </c>
      <c r="AA16" s="264" t="s">
        <v>18</v>
      </c>
      <c r="AB16" s="208" t="s">
        <v>22</v>
      </c>
      <c r="AC16" s="216" t="s">
        <v>61</v>
      </c>
    </row>
    <row r="17" spans="1:29" ht="38.25" customHeight="1">
      <c r="A17" s="131">
        <v>5003140002</v>
      </c>
      <c r="B17" s="124">
        <v>50</v>
      </c>
      <c r="C17" s="125" t="s">
        <v>31</v>
      </c>
      <c r="D17" s="200" t="s">
        <v>350</v>
      </c>
      <c r="E17" s="126"/>
      <c r="F17" s="201"/>
      <c r="G17" s="201">
        <v>1</v>
      </c>
      <c r="H17" s="202" t="s">
        <v>634</v>
      </c>
      <c r="I17" s="203">
        <v>1901326</v>
      </c>
      <c r="J17" s="203" t="s">
        <v>220</v>
      </c>
      <c r="K17" s="204">
        <v>35000</v>
      </c>
      <c r="L17" s="204">
        <f>94500+165398</f>
        <v>259898</v>
      </c>
      <c r="M17" s="204">
        <v>57214</v>
      </c>
      <c r="N17" s="204">
        <v>91530</v>
      </c>
      <c r="O17" s="204">
        <v>0</v>
      </c>
      <c r="P17" s="205">
        <f>220500+385928</f>
        <v>606428</v>
      </c>
      <c r="Q17" s="205">
        <v>213572</v>
      </c>
      <c r="R17" s="206">
        <v>700000</v>
      </c>
      <c r="S17" s="206">
        <v>0</v>
      </c>
      <c r="T17" s="206">
        <v>0</v>
      </c>
      <c r="U17" s="204">
        <v>0</v>
      </c>
      <c r="V17" s="204">
        <v>300000</v>
      </c>
      <c r="W17" s="204">
        <v>0</v>
      </c>
      <c r="X17" s="204">
        <v>0</v>
      </c>
      <c r="Y17" s="207">
        <v>0</v>
      </c>
      <c r="Z17" s="264" t="s">
        <v>257</v>
      </c>
      <c r="AA17" s="264" t="s">
        <v>18</v>
      </c>
      <c r="AB17" s="208" t="s">
        <v>22</v>
      </c>
      <c r="AC17" s="216" t="s">
        <v>61</v>
      </c>
    </row>
    <row r="18" spans="1:29" ht="12.75" customHeight="1">
      <c r="A18" s="225"/>
      <c r="B18" s="195"/>
      <c r="C18" s="195"/>
      <c r="D18" s="195"/>
      <c r="E18" s="199"/>
      <c r="F18" s="195"/>
      <c r="G18" s="195">
        <v>2</v>
      </c>
      <c r="H18" s="196" t="s">
        <v>314</v>
      </c>
      <c r="I18" s="197">
        <f>SUM(I19:I23)</f>
        <v>1019800</v>
      </c>
      <c r="J18" s="197">
        <f>SUM(J19:J23)</f>
        <v>0</v>
      </c>
      <c r="K18" s="198">
        <f t="shared" ref="K18:Y18" si="6">SUM(K19:K23)</f>
        <v>820941</v>
      </c>
      <c r="L18" s="198">
        <f>SUM(L19:L23)</f>
        <v>74657</v>
      </c>
      <c r="M18" s="198">
        <f t="shared" si="6"/>
        <v>333764</v>
      </c>
      <c r="N18" s="198">
        <f>SUM(N19:N23)</f>
        <v>66492</v>
      </c>
      <c r="O18" s="198">
        <f t="shared" si="6"/>
        <v>563218</v>
      </c>
      <c r="P18" s="198">
        <f t="shared" si="6"/>
        <v>124202</v>
      </c>
      <c r="Q18" s="198">
        <f t="shared" si="6"/>
        <v>155148</v>
      </c>
      <c r="R18" s="198">
        <f t="shared" si="6"/>
        <v>0</v>
      </c>
      <c r="S18" s="198">
        <f t="shared" si="6"/>
        <v>0</v>
      </c>
      <c r="T18" s="198">
        <f t="shared" si="6"/>
        <v>0</v>
      </c>
      <c r="U18" s="198">
        <f t="shared" si="6"/>
        <v>0</v>
      </c>
      <c r="V18" s="198">
        <f t="shared" si="6"/>
        <v>0</v>
      </c>
      <c r="W18" s="198">
        <f t="shared" si="6"/>
        <v>0</v>
      </c>
      <c r="X18" s="198">
        <f t="shared" si="6"/>
        <v>0</v>
      </c>
      <c r="Y18" s="198">
        <f t="shared" si="6"/>
        <v>0</v>
      </c>
      <c r="Z18" s="265"/>
      <c r="AA18" s="265"/>
      <c r="AB18" s="195"/>
      <c r="AC18" s="226" t="s">
        <v>61</v>
      </c>
    </row>
    <row r="19" spans="1:29" ht="51" customHeight="1">
      <c r="A19" s="131">
        <v>3273203000</v>
      </c>
      <c r="B19" s="124">
        <v>60</v>
      </c>
      <c r="C19" s="125" t="s">
        <v>31</v>
      </c>
      <c r="D19" s="200" t="s">
        <v>59</v>
      </c>
      <c r="E19" s="126"/>
      <c r="F19" s="201"/>
      <c r="G19" s="201">
        <v>2</v>
      </c>
      <c r="H19" s="202" t="s">
        <v>309</v>
      </c>
      <c r="I19" s="203">
        <v>325000</v>
      </c>
      <c r="J19" s="203" t="s">
        <v>220</v>
      </c>
      <c r="K19" s="204">
        <v>325000</v>
      </c>
      <c r="L19" s="204">
        <v>0</v>
      </c>
      <c r="M19" s="204">
        <v>61342</v>
      </c>
      <c r="N19" s="204">
        <v>0</v>
      </c>
      <c r="O19" s="204">
        <v>130000</v>
      </c>
      <c r="P19" s="205">
        <v>0</v>
      </c>
      <c r="Q19" s="205">
        <v>0</v>
      </c>
      <c r="R19" s="206">
        <v>0</v>
      </c>
      <c r="S19" s="206">
        <v>0</v>
      </c>
      <c r="T19" s="206">
        <v>0</v>
      </c>
      <c r="U19" s="204">
        <v>0</v>
      </c>
      <c r="V19" s="204">
        <v>0</v>
      </c>
      <c r="W19" s="204">
        <v>0</v>
      </c>
      <c r="X19" s="204">
        <v>0</v>
      </c>
      <c r="Y19" s="207">
        <v>0</v>
      </c>
      <c r="Z19" s="264" t="s">
        <v>257</v>
      </c>
      <c r="AA19" s="264" t="s">
        <v>18</v>
      </c>
      <c r="AB19" s="208" t="s">
        <v>22</v>
      </c>
      <c r="AC19" s="216" t="s">
        <v>61</v>
      </c>
    </row>
    <row r="20" spans="1:29" ht="25.5" customHeight="1">
      <c r="A20" s="131">
        <v>3273204902</v>
      </c>
      <c r="B20" s="124">
        <v>60</v>
      </c>
      <c r="C20" s="125" t="s">
        <v>31</v>
      </c>
      <c r="D20" s="200" t="s">
        <v>59</v>
      </c>
      <c r="E20" s="126"/>
      <c r="F20" s="201"/>
      <c r="G20" s="201">
        <v>2</v>
      </c>
      <c r="H20" s="202" t="s">
        <v>388</v>
      </c>
      <c r="I20" s="203">
        <v>70000</v>
      </c>
      <c r="J20" s="203" t="s">
        <v>220</v>
      </c>
      <c r="K20" s="204">
        <v>70000</v>
      </c>
      <c r="L20" s="204">
        <v>0</v>
      </c>
      <c r="M20" s="204">
        <v>37000</v>
      </c>
      <c r="N20" s="204">
        <v>0</v>
      </c>
      <c r="O20" s="204">
        <v>60000</v>
      </c>
      <c r="P20" s="205">
        <v>0</v>
      </c>
      <c r="Q20" s="205">
        <v>0</v>
      </c>
      <c r="R20" s="206">
        <v>0</v>
      </c>
      <c r="S20" s="206">
        <v>0</v>
      </c>
      <c r="T20" s="206">
        <v>0</v>
      </c>
      <c r="U20" s="204">
        <v>0</v>
      </c>
      <c r="V20" s="204">
        <v>0</v>
      </c>
      <c r="W20" s="204">
        <v>0</v>
      </c>
      <c r="X20" s="204">
        <v>0</v>
      </c>
      <c r="Y20" s="207">
        <v>0</v>
      </c>
      <c r="Z20" s="264" t="s">
        <v>257</v>
      </c>
      <c r="AA20" s="264" t="s">
        <v>18</v>
      </c>
      <c r="AB20" s="208" t="s">
        <v>22</v>
      </c>
      <c r="AC20" s="216" t="s">
        <v>61</v>
      </c>
    </row>
    <row r="21" spans="1:29" ht="51" customHeight="1">
      <c r="A21" s="131">
        <v>3273214993</v>
      </c>
      <c r="B21" s="124">
        <v>60</v>
      </c>
      <c r="C21" s="125" t="s">
        <v>31</v>
      </c>
      <c r="D21" s="200" t="s">
        <v>59</v>
      </c>
      <c r="E21" s="126"/>
      <c r="F21" s="201"/>
      <c r="G21" s="201">
        <v>2</v>
      </c>
      <c r="H21" s="202" t="s">
        <v>389</v>
      </c>
      <c r="I21" s="203">
        <v>354602</v>
      </c>
      <c r="J21" s="203" t="s">
        <v>220</v>
      </c>
      <c r="K21" s="204">
        <f>520000-165398</f>
        <v>354602</v>
      </c>
      <c r="L21" s="204">
        <v>0</v>
      </c>
      <c r="M21" s="204">
        <f>225000-5000-23547</f>
        <v>196453</v>
      </c>
      <c r="N21" s="204">
        <v>0</v>
      </c>
      <c r="O21" s="204">
        <v>226932</v>
      </c>
      <c r="P21" s="205">
        <v>0</v>
      </c>
      <c r="Q21" s="205">
        <v>0</v>
      </c>
      <c r="R21" s="206">
        <v>0</v>
      </c>
      <c r="S21" s="206">
        <v>0</v>
      </c>
      <c r="T21" s="206">
        <v>0</v>
      </c>
      <c r="U21" s="204">
        <v>0</v>
      </c>
      <c r="V21" s="204">
        <v>0</v>
      </c>
      <c r="W21" s="204">
        <v>0</v>
      </c>
      <c r="X21" s="204">
        <v>0</v>
      </c>
      <c r="Y21" s="207">
        <v>0</v>
      </c>
      <c r="Z21" s="264" t="s">
        <v>257</v>
      </c>
      <c r="AA21" s="264" t="s">
        <v>18</v>
      </c>
      <c r="AB21" s="208" t="s">
        <v>22</v>
      </c>
      <c r="AC21" s="216" t="s">
        <v>61</v>
      </c>
    </row>
    <row r="22" spans="1:29" ht="63.75" customHeight="1">
      <c r="A22" s="131">
        <v>5003540005</v>
      </c>
      <c r="B22" s="124">
        <v>60</v>
      </c>
      <c r="C22" s="125" t="s">
        <v>31</v>
      </c>
      <c r="D22" s="200" t="s">
        <v>346</v>
      </c>
      <c r="E22" s="126"/>
      <c r="F22" s="201"/>
      <c r="G22" s="201">
        <v>2</v>
      </c>
      <c r="H22" s="202" t="s">
        <v>272</v>
      </c>
      <c r="I22" s="203">
        <v>81686</v>
      </c>
      <c r="J22" s="203" t="s">
        <v>220</v>
      </c>
      <c r="K22" s="204">
        <v>9969</v>
      </c>
      <c r="L22" s="204">
        <v>21515</v>
      </c>
      <c r="M22" s="204">
        <v>6969</v>
      </c>
      <c r="N22" s="204">
        <v>21515</v>
      </c>
      <c r="O22" s="204">
        <v>26000</v>
      </c>
      <c r="P22" s="205">
        <v>50202</v>
      </c>
      <c r="Q22" s="205">
        <v>50202</v>
      </c>
      <c r="R22" s="206">
        <v>0</v>
      </c>
      <c r="S22" s="206">
        <v>0</v>
      </c>
      <c r="T22" s="206">
        <v>0</v>
      </c>
      <c r="U22" s="204">
        <v>0</v>
      </c>
      <c r="V22" s="204">
        <v>0</v>
      </c>
      <c r="W22" s="204">
        <v>0</v>
      </c>
      <c r="X22" s="204">
        <v>0</v>
      </c>
      <c r="Y22" s="207">
        <v>0</v>
      </c>
      <c r="Z22" s="264" t="s">
        <v>257</v>
      </c>
      <c r="AA22" s="264" t="s">
        <v>18</v>
      </c>
      <c r="AB22" s="208" t="s">
        <v>22</v>
      </c>
      <c r="AC22" s="216" t="s">
        <v>61</v>
      </c>
    </row>
    <row r="23" spans="1:29" ht="63.75" customHeight="1">
      <c r="A23" s="131">
        <v>5003540006</v>
      </c>
      <c r="B23" s="124">
        <v>60</v>
      </c>
      <c r="C23" s="125" t="s">
        <v>31</v>
      </c>
      <c r="D23" s="200" t="s">
        <v>350</v>
      </c>
      <c r="E23" s="126"/>
      <c r="F23" s="201"/>
      <c r="G23" s="201">
        <v>2</v>
      </c>
      <c r="H23" s="202" t="s">
        <v>273</v>
      </c>
      <c r="I23" s="203">
        <v>188512</v>
      </c>
      <c r="J23" s="203" t="s">
        <v>220</v>
      </c>
      <c r="K23" s="204">
        <v>61370</v>
      </c>
      <c r="L23" s="204">
        <v>53142</v>
      </c>
      <c r="M23" s="204">
        <v>32000</v>
      </c>
      <c r="N23" s="204">
        <v>44977</v>
      </c>
      <c r="O23" s="204">
        <v>120286</v>
      </c>
      <c r="P23" s="205">
        <f>124000-50000</f>
        <v>74000</v>
      </c>
      <c r="Q23" s="205">
        <v>104946</v>
      </c>
      <c r="R23" s="206">
        <v>0</v>
      </c>
      <c r="S23" s="206">
        <v>0</v>
      </c>
      <c r="T23" s="206">
        <v>0</v>
      </c>
      <c r="U23" s="204">
        <v>0</v>
      </c>
      <c r="V23" s="204">
        <v>0</v>
      </c>
      <c r="W23" s="204">
        <v>0</v>
      </c>
      <c r="X23" s="204">
        <v>0</v>
      </c>
      <c r="Y23" s="207">
        <v>0</v>
      </c>
      <c r="Z23" s="264" t="s">
        <v>257</v>
      </c>
      <c r="AA23" s="264" t="s">
        <v>18</v>
      </c>
      <c r="AB23" s="208" t="s">
        <v>22</v>
      </c>
      <c r="AC23" s="216" t="s">
        <v>61</v>
      </c>
    </row>
    <row r="24" spans="1:29" ht="12.75" customHeight="1">
      <c r="A24" s="225"/>
      <c r="B24" s="195"/>
      <c r="C24" s="195"/>
      <c r="D24" s="195"/>
      <c r="E24" s="199"/>
      <c r="F24" s="195"/>
      <c r="G24" s="195">
        <v>3</v>
      </c>
      <c r="H24" s="196" t="s">
        <v>228</v>
      </c>
      <c r="I24" s="197">
        <f>SUM(I25:I40)</f>
        <v>17846888</v>
      </c>
      <c r="J24" s="197">
        <f>SUM(J25:J40)</f>
        <v>15462611</v>
      </c>
      <c r="K24" s="198">
        <f t="shared" ref="K24:Y24" si="7">SUM(K25:K40)</f>
        <v>729076</v>
      </c>
      <c r="L24" s="198">
        <f>SUM(L25:L40)</f>
        <v>316664</v>
      </c>
      <c r="M24" s="198">
        <f t="shared" si="7"/>
        <v>0</v>
      </c>
      <c r="N24" s="198">
        <f>SUM(N25:N40)</f>
        <v>12000</v>
      </c>
      <c r="O24" s="198">
        <f t="shared" si="7"/>
        <v>0</v>
      </c>
      <c r="P24" s="198">
        <f t="shared" si="7"/>
        <v>1298537</v>
      </c>
      <c r="Q24" s="198">
        <f t="shared" si="7"/>
        <v>28000</v>
      </c>
      <c r="R24" s="198">
        <f t="shared" si="7"/>
        <v>0</v>
      </c>
      <c r="S24" s="198">
        <f t="shared" si="7"/>
        <v>0</v>
      </c>
      <c r="T24" s="198">
        <f t="shared" si="7"/>
        <v>0</v>
      </c>
      <c r="U24" s="198">
        <f t="shared" si="7"/>
        <v>0</v>
      </c>
      <c r="V24" s="198">
        <f t="shared" si="7"/>
        <v>0</v>
      </c>
      <c r="W24" s="198">
        <f t="shared" si="7"/>
        <v>0</v>
      </c>
      <c r="X24" s="198">
        <f t="shared" si="7"/>
        <v>0</v>
      </c>
      <c r="Y24" s="198">
        <f t="shared" si="7"/>
        <v>0</v>
      </c>
      <c r="Z24" s="265"/>
      <c r="AA24" s="265"/>
      <c r="AB24" s="195"/>
      <c r="AC24" s="226" t="s">
        <v>61</v>
      </c>
    </row>
    <row r="25" spans="1:29" ht="25.5" customHeight="1">
      <c r="A25" s="131">
        <v>5813710001</v>
      </c>
      <c r="B25" s="124">
        <v>60</v>
      </c>
      <c r="C25" s="125" t="s">
        <v>31</v>
      </c>
      <c r="D25" s="200" t="s">
        <v>10</v>
      </c>
      <c r="E25" s="126"/>
      <c r="F25" s="201" t="s">
        <v>147</v>
      </c>
      <c r="G25" s="201">
        <v>3</v>
      </c>
      <c r="H25" s="202" t="s">
        <v>390</v>
      </c>
      <c r="I25" s="203">
        <v>6136215</v>
      </c>
      <c r="J25" s="203">
        <v>5738215</v>
      </c>
      <c r="K25" s="204">
        <v>80000</v>
      </c>
      <c r="L25" s="204">
        <v>44888</v>
      </c>
      <c r="M25" s="204">
        <v>0</v>
      </c>
      <c r="N25" s="204">
        <v>0</v>
      </c>
      <c r="O25" s="204">
        <v>0</v>
      </c>
      <c r="P25" s="205">
        <v>273112</v>
      </c>
      <c r="Q25" s="205">
        <v>0</v>
      </c>
      <c r="R25" s="206">
        <v>0</v>
      </c>
      <c r="S25" s="206">
        <v>0</v>
      </c>
      <c r="T25" s="206">
        <v>0</v>
      </c>
      <c r="U25" s="204">
        <v>0</v>
      </c>
      <c r="V25" s="204">
        <v>0</v>
      </c>
      <c r="W25" s="204">
        <v>0</v>
      </c>
      <c r="X25" s="204">
        <v>0</v>
      </c>
      <c r="Y25" s="207">
        <v>0</v>
      </c>
      <c r="Z25" s="264" t="s">
        <v>248</v>
      </c>
      <c r="AA25" s="264" t="s">
        <v>20</v>
      </c>
      <c r="AB25" s="208" t="s">
        <v>23</v>
      </c>
      <c r="AC25" s="216" t="s">
        <v>61</v>
      </c>
    </row>
    <row r="26" spans="1:29" ht="25.5" customHeight="1">
      <c r="A26" s="131">
        <v>5213510002</v>
      </c>
      <c r="B26" s="124">
        <v>60</v>
      </c>
      <c r="C26" s="125" t="s">
        <v>31</v>
      </c>
      <c r="D26" s="200" t="s">
        <v>10</v>
      </c>
      <c r="E26" s="126"/>
      <c r="F26" s="201" t="s">
        <v>147</v>
      </c>
      <c r="G26" s="201">
        <v>3</v>
      </c>
      <c r="H26" s="202" t="s">
        <v>391</v>
      </c>
      <c r="I26" s="203">
        <v>230421</v>
      </c>
      <c r="J26" s="203">
        <v>189721</v>
      </c>
      <c r="K26" s="204">
        <v>5500</v>
      </c>
      <c r="L26" s="204">
        <v>6787</v>
      </c>
      <c r="M26" s="204">
        <v>0</v>
      </c>
      <c r="N26" s="204">
        <v>0</v>
      </c>
      <c r="O26" s="204">
        <v>0</v>
      </c>
      <c r="P26" s="205">
        <v>28413</v>
      </c>
      <c r="Q26" s="205">
        <v>0</v>
      </c>
      <c r="R26" s="206">
        <v>0</v>
      </c>
      <c r="S26" s="206">
        <v>0</v>
      </c>
      <c r="T26" s="206">
        <v>0</v>
      </c>
      <c r="U26" s="204">
        <v>0</v>
      </c>
      <c r="V26" s="204">
        <v>0</v>
      </c>
      <c r="W26" s="204">
        <v>0</v>
      </c>
      <c r="X26" s="204">
        <v>0</v>
      </c>
      <c r="Y26" s="207">
        <v>0</v>
      </c>
      <c r="Z26" s="264" t="s">
        <v>28</v>
      </c>
      <c r="AA26" s="264" t="s">
        <v>255</v>
      </c>
      <c r="AB26" s="208" t="s">
        <v>19</v>
      </c>
      <c r="AC26" s="216" t="s">
        <v>61</v>
      </c>
    </row>
    <row r="27" spans="1:29" ht="25.5" customHeight="1">
      <c r="A27" s="131">
        <v>5813710003</v>
      </c>
      <c r="B27" s="124">
        <v>60</v>
      </c>
      <c r="C27" s="125" t="s">
        <v>31</v>
      </c>
      <c r="D27" s="200" t="s">
        <v>10</v>
      </c>
      <c r="E27" s="126"/>
      <c r="F27" s="201" t="s">
        <v>147</v>
      </c>
      <c r="G27" s="201">
        <v>3</v>
      </c>
      <c r="H27" s="202" t="s">
        <v>392</v>
      </c>
      <c r="I27" s="203">
        <v>2999900</v>
      </c>
      <c r="J27" s="203">
        <v>2850669</v>
      </c>
      <c r="K27" s="204">
        <v>27050</v>
      </c>
      <c r="L27" s="204">
        <v>0</v>
      </c>
      <c r="M27" s="204">
        <v>0</v>
      </c>
      <c r="N27" s="204">
        <v>0</v>
      </c>
      <c r="O27" s="204">
        <v>0</v>
      </c>
      <c r="P27" s="205">
        <v>122181</v>
      </c>
      <c r="Q27" s="205">
        <v>0</v>
      </c>
      <c r="R27" s="206">
        <v>0</v>
      </c>
      <c r="S27" s="206">
        <v>0</v>
      </c>
      <c r="T27" s="206">
        <v>0</v>
      </c>
      <c r="U27" s="204">
        <v>0</v>
      </c>
      <c r="V27" s="204">
        <v>0</v>
      </c>
      <c r="W27" s="204">
        <v>0</v>
      </c>
      <c r="X27" s="204">
        <v>0</v>
      </c>
      <c r="Y27" s="207">
        <v>0</v>
      </c>
      <c r="Z27" s="264" t="s">
        <v>244</v>
      </c>
      <c r="AA27" s="264" t="s">
        <v>245</v>
      </c>
      <c r="AB27" s="208" t="s">
        <v>23</v>
      </c>
      <c r="AC27" s="216" t="s">
        <v>61</v>
      </c>
    </row>
    <row r="28" spans="1:29" ht="25.5" customHeight="1">
      <c r="A28" s="131">
        <v>5813520007</v>
      </c>
      <c r="B28" s="124">
        <v>60</v>
      </c>
      <c r="C28" s="125" t="s">
        <v>31</v>
      </c>
      <c r="D28" s="200" t="s">
        <v>13</v>
      </c>
      <c r="E28" s="126"/>
      <c r="F28" s="201" t="s">
        <v>147</v>
      </c>
      <c r="G28" s="201">
        <v>3</v>
      </c>
      <c r="H28" s="202" t="s">
        <v>401</v>
      </c>
      <c r="I28" s="203">
        <v>297215</v>
      </c>
      <c r="J28" s="203">
        <v>211665</v>
      </c>
      <c r="K28" s="204">
        <v>22337</v>
      </c>
      <c r="L28" s="204">
        <v>10563</v>
      </c>
      <c r="M28" s="204">
        <v>0</v>
      </c>
      <c r="N28" s="204">
        <v>0</v>
      </c>
      <c r="O28" s="204">
        <v>0</v>
      </c>
      <c r="P28" s="205">
        <v>52650</v>
      </c>
      <c r="Q28" s="205">
        <v>0</v>
      </c>
      <c r="R28" s="206">
        <v>0</v>
      </c>
      <c r="S28" s="206">
        <v>0</v>
      </c>
      <c r="T28" s="206">
        <v>0</v>
      </c>
      <c r="U28" s="204">
        <v>0</v>
      </c>
      <c r="V28" s="204">
        <v>0</v>
      </c>
      <c r="W28" s="204">
        <v>0</v>
      </c>
      <c r="X28" s="204">
        <v>0</v>
      </c>
      <c r="Y28" s="207">
        <v>0</v>
      </c>
      <c r="Z28" s="264" t="s">
        <v>44</v>
      </c>
      <c r="AA28" s="264" t="s">
        <v>245</v>
      </c>
      <c r="AB28" s="208" t="s">
        <v>23</v>
      </c>
      <c r="AC28" s="216" t="s">
        <v>61</v>
      </c>
    </row>
    <row r="29" spans="1:29" ht="25.5" customHeight="1">
      <c r="A29" s="131">
        <v>5003720001</v>
      </c>
      <c r="B29" s="124">
        <v>60</v>
      </c>
      <c r="C29" s="125" t="s">
        <v>31</v>
      </c>
      <c r="D29" s="200" t="s">
        <v>172</v>
      </c>
      <c r="E29" s="126"/>
      <c r="F29" s="201" t="s">
        <v>147</v>
      </c>
      <c r="G29" s="201">
        <v>3</v>
      </c>
      <c r="H29" s="202" t="s">
        <v>393</v>
      </c>
      <c r="I29" s="203">
        <v>680263</v>
      </c>
      <c r="J29" s="203">
        <f>370280+23579</f>
        <v>393859</v>
      </c>
      <c r="K29" s="204">
        <v>286404</v>
      </c>
      <c r="L29" s="204">
        <v>0</v>
      </c>
      <c r="M29" s="204">
        <v>0</v>
      </c>
      <c r="N29" s="204">
        <v>0</v>
      </c>
      <c r="O29" s="204">
        <v>0</v>
      </c>
      <c r="P29" s="205">
        <v>0</v>
      </c>
      <c r="Q29" s="205">
        <v>0</v>
      </c>
      <c r="R29" s="206">
        <v>0</v>
      </c>
      <c r="S29" s="206">
        <v>0</v>
      </c>
      <c r="T29" s="206">
        <v>0</v>
      </c>
      <c r="U29" s="204">
        <v>0</v>
      </c>
      <c r="V29" s="204">
        <v>0</v>
      </c>
      <c r="W29" s="204">
        <v>0</v>
      </c>
      <c r="X29" s="204">
        <v>0</v>
      </c>
      <c r="Y29" s="207">
        <v>0</v>
      </c>
      <c r="Z29" s="264" t="s">
        <v>27</v>
      </c>
      <c r="AA29" s="264" t="s">
        <v>36</v>
      </c>
      <c r="AB29" s="208" t="s">
        <v>22</v>
      </c>
      <c r="AC29" s="216" t="s">
        <v>61</v>
      </c>
    </row>
    <row r="30" spans="1:29" ht="25.5" customHeight="1">
      <c r="A30" s="131">
        <v>5723520020</v>
      </c>
      <c r="B30" s="124">
        <v>60</v>
      </c>
      <c r="C30" s="125" t="s">
        <v>31</v>
      </c>
      <c r="D30" s="200" t="s">
        <v>172</v>
      </c>
      <c r="E30" s="126"/>
      <c r="F30" s="201" t="s">
        <v>147</v>
      </c>
      <c r="G30" s="201">
        <v>3</v>
      </c>
      <c r="H30" s="202" t="s">
        <v>394</v>
      </c>
      <c r="I30" s="203">
        <v>39172</v>
      </c>
      <c r="J30" s="203">
        <v>26861</v>
      </c>
      <c r="K30" s="204">
        <v>12311</v>
      </c>
      <c r="L30" s="204">
        <v>0</v>
      </c>
      <c r="M30" s="204">
        <v>0</v>
      </c>
      <c r="N30" s="204">
        <v>0</v>
      </c>
      <c r="O30" s="204">
        <v>0</v>
      </c>
      <c r="P30" s="205">
        <v>0</v>
      </c>
      <c r="Q30" s="205">
        <v>0</v>
      </c>
      <c r="R30" s="206">
        <v>0</v>
      </c>
      <c r="S30" s="206">
        <v>0</v>
      </c>
      <c r="T30" s="206">
        <v>0</v>
      </c>
      <c r="U30" s="204">
        <v>0</v>
      </c>
      <c r="V30" s="204">
        <v>0</v>
      </c>
      <c r="W30" s="204">
        <v>0</v>
      </c>
      <c r="X30" s="204">
        <v>0</v>
      </c>
      <c r="Y30" s="207">
        <v>0</v>
      </c>
      <c r="Z30" s="264" t="s">
        <v>55</v>
      </c>
      <c r="AA30" s="264" t="s">
        <v>52</v>
      </c>
      <c r="AB30" s="208" t="s">
        <v>49</v>
      </c>
      <c r="AC30" s="216" t="s">
        <v>61</v>
      </c>
    </row>
    <row r="31" spans="1:29" ht="25.5" customHeight="1">
      <c r="A31" s="131">
        <v>5313510002</v>
      </c>
      <c r="B31" s="124">
        <v>60</v>
      </c>
      <c r="C31" s="125" t="s">
        <v>31</v>
      </c>
      <c r="D31" s="200" t="s">
        <v>10</v>
      </c>
      <c r="E31" s="126"/>
      <c r="F31" s="201" t="s">
        <v>147</v>
      </c>
      <c r="G31" s="201">
        <v>3</v>
      </c>
      <c r="H31" s="202" t="s">
        <v>16</v>
      </c>
      <c r="I31" s="203">
        <v>1012923</v>
      </c>
      <c r="J31" s="203">
        <v>857162</v>
      </c>
      <c r="K31" s="204">
        <v>80706</v>
      </c>
      <c r="L31" s="204">
        <v>21616</v>
      </c>
      <c r="M31" s="204">
        <v>0</v>
      </c>
      <c r="N31" s="204">
        <v>0</v>
      </c>
      <c r="O31" s="204">
        <v>0</v>
      </c>
      <c r="P31" s="205">
        <v>53439</v>
      </c>
      <c r="Q31" s="205">
        <v>0</v>
      </c>
      <c r="R31" s="206">
        <v>0</v>
      </c>
      <c r="S31" s="206">
        <v>0</v>
      </c>
      <c r="T31" s="206">
        <v>0</v>
      </c>
      <c r="U31" s="204">
        <v>0</v>
      </c>
      <c r="V31" s="204">
        <v>0</v>
      </c>
      <c r="W31" s="204">
        <v>0</v>
      </c>
      <c r="X31" s="204">
        <v>0</v>
      </c>
      <c r="Y31" s="207">
        <v>0</v>
      </c>
      <c r="Z31" s="264" t="s">
        <v>276</v>
      </c>
      <c r="AA31" s="264" t="s">
        <v>257</v>
      </c>
      <c r="AB31" s="208" t="s">
        <v>26</v>
      </c>
      <c r="AC31" s="216" t="s">
        <v>61</v>
      </c>
    </row>
    <row r="32" spans="1:29" ht="25.5" customHeight="1">
      <c r="A32" s="131">
        <v>5323710004</v>
      </c>
      <c r="B32" s="124">
        <v>60</v>
      </c>
      <c r="C32" s="125" t="s">
        <v>31</v>
      </c>
      <c r="D32" s="200" t="s">
        <v>10</v>
      </c>
      <c r="E32" s="126"/>
      <c r="F32" s="201" t="s">
        <v>147</v>
      </c>
      <c r="G32" s="201">
        <v>3</v>
      </c>
      <c r="H32" s="202" t="s">
        <v>395</v>
      </c>
      <c r="I32" s="203">
        <v>1309609</v>
      </c>
      <c r="J32" s="203">
        <v>1184026</v>
      </c>
      <c r="K32" s="204">
        <v>50583</v>
      </c>
      <c r="L32" s="204">
        <v>20670</v>
      </c>
      <c r="M32" s="204">
        <v>0</v>
      </c>
      <c r="N32" s="204">
        <v>0</v>
      </c>
      <c r="O32" s="204">
        <v>0</v>
      </c>
      <c r="P32" s="205">
        <v>54330</v>
      </c>
      <c r="Q32" s="205">
        <v>0</v>
      </c>
      <c r="R32" s="206">
        <v>0</v>
      </c>
      <c r="S32" s="206">
        <v>0</v>
      </c>
      <c r="T32" s="206">
        <v>0</v>
      </c>
      <c r="U32" s="204">
        <v>0</v>
      </c>
      <c r="V32" s="204">
        <v>0</v>
      </c>
      <c r="W32" s="204">
        <v>0</v>
      </c>
      <c r="X32" s="204">
        <v>0</v>
      </c>
      <c r="Y32" s="207">
        <v>0</v>
      </c>
      <c r="Z32" s="264" t="s">
        <v>56</v>
      </c>
      <c r="AA32" s="264" t="s">
        <v>33</v>
      </c>
      <c r="AB32" s="208" t="s">
        <v>48</v>
      </c>
      <c r="AC32" s="216" t="s">
        <v>61</v>
      </c>
    </row>
    <row r="33" spans="1:29" ht="25.5" customHeight="1">
      <c r="A33" s="131">
        <v>5713710001</v>
      </c>
      <c r="B33" s="124">
        <v>60</v>
      </c>
      <c r="C33" s="125" t="s">
        <v>31</v>
      </c>
      <c r="D33" s="200" t="s">
        <v>10</v>
      </c>
      <c r="E33" s="126"/>
      <c r="F33" s="201" t="s">
        <v>147</v>
      </c>
      <c r="G33" s="201">
        <v>3</v>
      </c>
      <c r="H33" s="202" t="s">
        <v>396</v>
      </c>
      <c r="I33" s="203">
        <v>3967461</v>
      </c>
      <c r="J33" s="203">
        <v>3257375</v>
      </c>
      <c r="K33" s="204">
        <v>107137</v>
      </c>
      <c r="L33" s="204">
        <v>118239</v>
      </c>
      <c r="M33" s="204">
        <v>0</v>
      </c>
      <c r="N33" s="204">
        <v>0</v>
      </c>
      <c r="O33" s="204">
        <v>0</v>
      </c>
      <c r="P33" s="205">
        <v>484710</v>
      </c>
      <c r="Q33" s="205">
        <v>0</v>
      </c>
      <c r="R33" s="206">
        <v>0</v>
      </c>
      <c r="S33" s="206">
        <v>0</v>
      </c>
      <c r="T33" s="206">
        <v>0</v>
      </c>
      <c r="U33" s="204">
        <v>0</v>
      </c>
      <c r="V33" s="204">
        <v>0</v>
      </c>
      <c r="W33" s="204">
        <v>0</v>
      </c>
      <c r="X33" s="204">
        <v>0</v>
      </c>
      <c r="Y33" s="207">
        <v>0</v>
      </c>
      <c r="Z33" s="264" t="s">
        <v>277</v>
      </c>
      <c r="AA33" s="264" t="s">
        <v>257</v>
      </c>
      <c r="AB33" s="208" t="s">
        <v>47</v>
      </c>
      <c r="AC33" s="216" t="s">
        <v>61</v>
      </c>
    </row>
    <row r="34" spans="1:29" ht="25.5" customHeight="1">
      <c r="A34" s="131">
        <v>5813730001</v>
      </c>
      <c r="B34" s="124">
        <v>60</v>
      </c>
      <c r="C34" s="125" t="s">
        <v>31</v>
      </c>
      <c r="D34" s="200" t="s">
        <v>13</v>
      </c>
      <c r="E34" s="126"/>
      <c r="F34" s="201" t="s">
        <v>147</v>
      </c>
      <c r="G34" s="201">
        <v>3</v>
      </c>
      <c r="H34" s="202" t="s">
        <v>397</v>
      </c>
      <c r="I34" s="203">
        <v>429477</v>
      </c>
      <c r="J34" s="203">
        <v>375334</v>
      </c>
      <c r="K34" s="204">
        <v>21644</v>
      </c>
      <c r="L34" s="204">
        <v>10991</v>
      </c>
      <c r="M34" s="204">
        <v>0</v>
      </c>
      <c r="N34" s="204">
        <v>0</v>
      </c>
      <c r="O34" s="204">
        <v>0</v>
      </c>
      <c r="P34" s="205">
        <v>21508</v>
      </c>
      <c r="Q34" s="205">
        <v>0</v>
      </c>
      <c r="R34" s="206">
        <v>0</v>
      </c>
      <c r="S34" s="206">
        <v>0</v>
      </c>
      <c r="T34" s="206">
        <v>0</v>
      </c>
      <c r="U34" s="204">
        <v>0</v>
      </c>
      <c r="V34" s="204">
        <v>0</v>
      </c>
      <c r="W34" s="204">
        <v>0</v>
      </c>
      <c r="X34" s="204">
        <v>0</v>
      </c>
      <c r="Y34" s="207">
        <v>0</v>
      </c>
      <c r="Z34" s="264" t="s">
        <v>64</v>
      </c>
      <c r="AA34" s="264" t="s">
        <v>257</v>
      </c>
      <c r="AB34" s="208" t="s">
        <v>23</v>
      </c>
      <c r="AC34" s="216" t="s">
        <v>61</v>
      </c>
    </row>
    <row r="35" spans="1:29" ht="25.5" customHeight="1">
      <c r="A35" s="131">
        <v>5723520018</v>
      </c>
      <c r="B35" s="124">
        <v>60</v>
      </c>
      <c r="C35" s="125" t="s">
        <v>31</v>
      </c>
      <c r="D35" s="200" t="s">
        <v>10</v>
      </c>
      <c r="E35" s="126"/>
      <c r="F35" s="201" t="s">
        <v>147</v>
      </c>
      <c r="G35" s="201">
        <v>3</v>
      </c>
      <c r="H35" s="202" t="s">
        <v>398</v>
      </c>
      <c r="I35" s="203">
        <v>84233</v>
      </c>
      <c r="J35" s="203">
        <v>60617</v>
      </c>
      <c r="K35" s="204">
        <v>6203</v>
      </c>
      <c r="L35" s="204">
        <v>2941</v>
      </c>
      <c r="M35" s="204">
        <v>0</v>
      </c>
      <c r="N35" s="204">
        <v>0</v>
      </c>
      <c r="O35" s="204">
        <v>0</v>
      </c>
      <c r="P35" s="205">
        <v>14472</v>
      </c>
      <c r="Q35" s="205">
        <v>0</v>
      </c>
      <c r="R35" s="206">
        <v>0</v>
      </c>
      <c r="S35" s="206">
        <v>0</v>
      </c>
      <c r="T35" s="206">
        <v>0</v>
      </c>
      <c r="U35" s="204">
        <v>0</v>
      </c>
      <c r="V35" s="204">
        <v>0</v>
      </c>
      <c r="W35" s="204">
        <v>0</v>
      </c>
      <c r="X35" s="204">
        <v>0</v>
      </c>
      <c r="Y35" s="207">
        <v>0</v>
      </c>
      <c r="Z35" s="264" t="s">
        <v>34</v>
      </c>
      <c r="AA35" s="264" t="s">
        <v>253</v>
      </c>
      <c r="AB35" s="208" t="s">
        <v>49</v>
      </c>
      <c r="AC35" s="216" t="s">
        <v>61</v>
      </c>
    </row>
    <row r="36" spans="1:29" ht="63.75" customHeight="1">
      <c r="A36" s="131">
        <v>5003520002</v>
      </c>
      <c r="B36" s="124">
        <v>60</v>
      </c>
      <c r="C36" s="125" t="s">
        <v>31</v>
      </c>
      <c r="D36" s="200" t="s">
        <v>12</v>
      </c>
      <c r="E36" s="126"/>
      <c r="F36" s="201" t="s">
        <v>147</v>
      </c>
      <c r="G36" s="201">
        <v>3</v>
      </c>
      <c r="H36" s="202" t="s">
        <v>32</v>
      </c>
      <c r="I36" s="203">
        <v>249643</v>
      </c>
      <c r="J36" s="203">
        <v>12303</v>
      </c>
      <c r="K36" s="204">
        <v>12661</v>
      </c>
      <c r="L36" s="204">
        <v>55404</v>
      </c>
      <c r="M36" s="204">
        <v>0</v>
      </c>
      <c r="N36" s="204">
        <v>12000</v>
      </c>
      <c r="O36" s="204">
        <v>0</v>
      </c>
      <c r="P36" s="205">
        <v>129275</v>
      </c>
      <c r="Q36" s="205">
        <v>28000</v>
      </c>
      <c r="R36" s="206">
        <v>0</v>
      </c>
      <c r="S36" s="206">
        <v>0</v>
      </c>
      <c r="T36" s="206">
        <v>0</v>
      </c>
      <c r="U36" s="204">
        <v>0</v>
      </c>
      <c r="V36" s="204">
        <v>0</v>
      </c>
      <c r="W36" s="204">
        <v>0</v>
      </c>
      <c r="X36" s="204">
        <v>0</v>
      </c>
      <c r="Y36" s="207">
        <v>0</v>
      </c>
      <c r="Z36" s="264" t="s">
        <v>257</v>
      </c>
      <c r="AA36" s="264" t="s">
        <v>403</v>
      </c>
      <c r="AB36" s="208" t="s">
        <v>22</v>
      </c>
      <c r="AC36" s="216" t="s">
        <v>61</v>
      </c>
    </row>
    <row r="37" spans="1:29" ht="25.5" customHeight="1">
      <c r="A37" s="131">
        <v>5423740001</v>
      </c>
      <c r="B37" s="124">
        <v>60</v>
      </c>
      <c r="C37" s="125" t="s">
        <v>31</v>
      </c>
      <c r="D37" s="200" t="s">
        <v>13</v>
      </c>
      <c r="E37" s="126"/>
      <c r="F37" s="201" t="s">
        <v>147</v>
      </c>
      <c r="G37" s="201">
        <v>3</v>
      </c>
      <c r="H37" s="202" t="s">
        <v>399</v>
      </c>
      <c r="I37" s="203">
        <v>78346</v>
      </c>
      <c r="J37" s="203">
        <v>71620</v>
      </c>
      <c r="K37" s="204">
        <v>0</v>
      </c>
      <c r="L37" s="204">
        <v>1009</v>
      </c>
      <c r="M37" s="204">
        <v>0</v>
      </c>
      <c r="N37" s="204">
        <v>0</v>
      </c>
      <c r="O37" s="204">
        <v>0</v>
      </c>
      <c r="P37" s="205">
        <v>5717</v>
      </c>
      <c r="Q37" s="205">
        <v>0</v>
      </c>
      <c r="R37" s="206">
        <v>0</v>
      </c>
      <c r="S37" s="206">
        <v>0</v>
      </c>
      <c r="T37" s="206">
        <v>0</v>
      </c>
      <c r="U37" s="204">
        <v>0</v>
      </c>
      <c r="V37" s="204">
        <v>0</v>
      </c>
      <c r="W37" s="204">
        <v>0</v>
      </c>
      <c r="X37" s="204">
        <v>0</v>
      </c>
      <c r="Y37" s="207">
        <v>0</v>
      </c>
      <c r="Z37" s="264" t="s">
        <v>57</v>
      </c>
      <c r="AA37" s="264" t="s">
        <v>245</v>
      </c>
      <c r="AB37" s="208" t="s">
        <v>50</v>
      </c>
      <c r="AC37" s="216" t="s">
        <v>61</v>
      </c>
    </row>
    <row r="38" spans="1:29" ht="25.5" customHeight="1">
      <c r="A38" s="131">
        <v>5723520019</v>
      </c>
      <c r="B38" s="124">
        <v>60</v>
      </c>
      <c r="C38" s="125" t="s">
        <v>31</v>
      </c>
      <c r="D38" s="200" t="s">
        <v>10</v>
      </c>
      <c r="E38" s="126"/>
      <c r="F38" s="201" t="s">
        <v>147</v>
      </c>
      <c r="G38" s="201">
        <v>3</v>
      </c>
      <c r="H38" s="202" t="s">
        <v>400</v>
      </c>
      <c r="I38" s="203">
        <v>92483</v>
      </c>
      <c r="J38" s="203">
        <v>14577</v>
      </c>
      <c r="K38" s="204">
        <v>4666</v>
      </c>
      <c r="L38" s="204">
        <v>21972</v>
      </c>
      <c r="M38" s="204">
        <v>0</v>
      </c>
      <c r="N38" s="204">
        <v>0</v>
      </c>
      <c r="O38" s="204">
        <v>0</v>
      </c>
      <c r="P38" s="205">
        <v>51268</v>
      </c>
      <c r="Q38" s="205">
        <v>0</v>
      </c>
      <c r="R38" s="206">
        <v>0</v>
      </c>
      <c r="S38" s="206">
        <v>0</v>
      </c>
      <c r="T38" s="206">
        <v>0</v>
      </c>
      <c r="U38" s="204">
        <v>0</v>
      </c>
      <c r="V38" s="204">
        <v>0</v>
      </c>
      <c r="W38" s="204">
        <v>0</v>
      </c>
      <c r="X38" s="204">
        <v>0</v>
      </c>
      <c r="Y38" s="207">
        <v>0</v>
      </c>
      <c r="Z38" s="264" t="s">
        <v>55</v>
      </c>
      <c r="AA38" s="264" t="s">
        <v>33</v>
      </c>
      <c r="AB38" s="208" t="s">
        <v>49</v>
      </c>
      <c r="AC38" s="216" t="s">
        <v>61</v>
      </c>
    </row>
    <row r="39" spans="1:29" ht="25.5" customHeight="1">
      <c r="A39" s="131">
        <v>5423520007</v>
      </c>
      <c r="B39" s="124">
        <v>60</v>
      </c>
      <c r="C39" s="125" t="s">
        <v>31</v>
      </c>
      <c r="D39" s="200" t="s">
        <v>13</v>
      </c>
      <c r="E39" s="126"/>
      <c r="F39" s="201" t="s">
        <v>147</v>
      </c>
      <c r="G39" s="201">
        <v>3</v>
      </c>
      <c r="H39" s="202" t="s">
        <v>402</v>
      </c>
      <c r="I39" s="203">
        <v>104981</v>
      </c>
      <c r="J39" s="203">
        <v>96263</v>
      </c>
      <c r="K39" s="204">
        <v>5172</v>
      </c>
      <c r="L39" s="204">
        <v>749</v>
      </c>
      <c r="M39" s="204">
        <v>0</v>
      </c>
      <c r="N39" s="204">
        <v>0</v>
      </c>
      <c r="O39" s="204">
        <v>0</v>
      </c>
      <c r="P39" s="205">
        <v>2797</v>
      </c>
      <c r="Q39" s="205">
        <v>0</v>
      </c>
      <c r="R39" s="206">
        <v>0</v>
      </c>
      <c r="S39" s="206">
        <v>0</v>
      </c>
      <c r="T39" s="206">
        <v>0</v>
      </c>
      <c r="U39" s="204">
        <v>0</v>
      </c>
      <c r="V39" s="204">
        <v>0</v>
      </c>
      <c r="W39" s="204">
        <v>0</v>
      </c>
      <c r="X39" s="204">
        <v>0</v>
      </c>
      <c r="Y39" s="207">
        <v>0</v>
      </c>
      <c r="Z39" s="264" t="s">
        <v>231</v>
      </c>
      <c r="AA39" s="264" t="s">
        <v>20</v>
      </c>
      <c r="AB39" s="208" t="s">
        <v>50</v>
      </c>
      <c r="AC39" s="216" t="s">
        <v>61</v>
      </c>
    </row>
    <row r="40" spans="1:29" ht="25.5" customHeight="1">
      <c r="A40" s="131">
        <v>5613520006</v>
      </c>
      <c r="B40" s="124">
        <v>60</v>
      </c>
      <c r="C40" s="125" t="s">
        <v>31</v>
      </c>
      <c r="D40" s="200" t="s">
        <v>10</v>
      </c>
      <c r="E40" s="126"/>
      <c r="F40" s="201" t="s">
        <v>147</v>
      </c>
      <c r="G40" s="201">
        <v>3</v>
      </c>
      <c r="H40" s="202" t="s">
        <v>280</v>
      </c>
      <c r="I40" s="203">
        <v>134546</v>
      </c>
      <c r="J40" s="203">
        <v>122344</v>
      </c>
      <c r="K40" s="204">
        <v>6702</v>
      </c>
      <c r="L40" s="204">
        <v>835</v>
      </c>
      <c r="M40" s="204">
        <v>0</v>
      </c>
      <c r="N40" s="204">
        <v>0</v>
      </c>
      <c r="O40" s="204">
        <v>0</v>
      </c>
      <c r="P40" s="205">
        <v>4665</v>
      </c>
      <c r="Q40" s="205">
        <v>0</v>
      </c>
      <c r="R40" s="206">
        <v>0</v>
      </c>
      <c r="S40" s="206">
        <v>0</v>
      </c>
      <c r="T40" s="206">
        <v>0</v>
      </c>
      <c r="U40" s="204">
        <v>0</v>
      </c>
      <c r="V40" s="204">
        <v>0</v>
      </c>
      <c r="W40" s="204">
        <v>0</v>
      </c>
      <c r="X40" s="204">
        <v>0</v>
      </c>
      <c r="Y40" s="207">
        <v>0</v>
      </c>
      <c r="Z40" s="264" t="s">
        <v>243</v>
      </c>
      <c r="AA40" s="264" t="s">
        <v>20</v>
      </c>
      <c r="AB40" s="208" t="s">
        <v>194</v>
      </c>
      <c r="AC40" s="216" t="s">
        <v>61</v>
      </c>
    </row>
    <row r="41" spans="1:29" ht="12.75" customHeight="1">
      <c r="A41" s="225"/>
      <c r="B41" s="195"/>
      <c r="C41" s="195"/>
      <c r="D41" s="195"/>
      <c r="E41" s="199"/>
      <c r="F41" s="195"/>
      <c r="G41" s="195">
        <v>4</v>
      </c>
      <c r="H41" s="196" t="s">
        <v>229</v>
      </c>
      <c r="I41" s="197">
        <f>SUM(I42:I65)</f>
        <v>26737509</v>
      </c>
      <c r="J41" s="197">
        <f>SUM(J42:J65)</f>
        <v>6954069</v>
      </c>
      <c r="K41" s="198">
        <f t="shared" ref="K41:Y41" si="8">SUM(K42:K65)</f>
        <v>707414</v>
      </c>
      <c r="L41" s="198">
        <f>SUM(L42:L65)</f>
        <v>2143458</v>
      </c>
      <c r="M41" s="198">
        <f t="shared" si="8"/>
        <v>356889</v>
      </c>
      <c r="N41" s="198">
        <f>SUM(N42:N65)</f>
        <v>1801115</v>
      </c>
      <c r="O41" s="198">
        <f t="shared" si="8"/>
        <v>191179</v>
      </c>
      <c r="P41" s="198">
        <f t="shared" si="8"/>
        <v>6440017</v>
      </c>
      <c r="Q41" s="198">
        <f t="shared" si="8"/>
        <v>5852451</v>
      </c>
      <c r="R41" s="198">
        <f t="shared" si="8"/>
        <v>0</v>
      </c>
      <c r="S41" s="198">
        <f t="shared" si="8"/>
        <v>0</v>
      </c>
      <c r="T41" s="198">
        <f t="shared" si="8"/>
        <v>1603642</v>
      </c>
      <c r="U41" s="198">
        <f t="shared" si="8"/>
        <v>0</v>
      </c>
      <c r="V41" s="198">
        <f t="shared" si="8"/>
        <v>0</v>
      </c>
      <c r="W41" s="198">
        <f t="shared" si="8"/>
        <v>0</v>
      </c>
      <c r="X41" s="198">
        <f t="shared" si="8"/>
        <v>687275</v>
      </c>
      <c r="Y41" s="198">
        <f t="shared" si="8"/>
        <v>0</v>
      </c>
      <c r="Z41" s="265"/>
      <c r="AA41" s="265"/>
      <c r="AB41" s="195"/>
      <c r="AC41" s="226" t="s">
        <v>61</v>
      </c>
    </row>
    <row r="42" spans="1:29" ht="25.5" customHeight="1">
      <c r="A42" s="131">
        <v>5213720001</v>
      </c>
      <c r="B42" s="124">
        <v>60</v>
      </c>
      <c r="C42" s="125" t="s">
        <v>31</v>
      </c>
      <c r="D42" s="200" t="s">
        <v>63</v>
      </c>
      <c r="E42" s="126"/>
      <c r="F42" s="201" t="s">
        <v>8</v>
      </c>
      <c r="G42" s="201">
        <v>4</v>
      </c>
      <c r="H42" s="202" t="s">
        <v>286</v>
      </c>
      <c r="I42" s="203">
        <v>23448</v>
      </c>
      <c r="J42" s="203">
        <v>17322</v>
      </c>
      <c r="K42" s="204">
        <v>5744</v>
      </c>
      <c r="L42" s="204">
        <v>0</v>
      </c>
      <c r="M42" s="204">
        <v>382</v>
      </c>
      <c r="N42" s="204">
        <v>0</v>
      </c>
      <c r="O42" s="204">
        <v>0</v>
      </c>
      <c r="P42" s="205">
        <v>0</v>
      </c>
      <c r="Q42" s="205">
        <v>0</v>
      </c>
      <c r="R42" s="206">
        <v>0</v>
      </c>
      <c r="S42" s="206">
        <v>0</v>
      </c>
      <c r="T42" s="206">
        <v>0</v>
      </c>
      <c r="U42" s="204">
        <v>0</v>
      </c>
      <c r="V42" s="204">
        <v>0</v>
      </c>
      <c r="W42" s="204">
        <v>0</v>
      </c>
      <c r="X42" s="204">
        <v>0</v>
      </c>
      <c r="Y42" s="207">
        <v>0</v>
      </c>
      <c r="Z42" s="264" t="s">
        <v>38</v>
      </c>
      <c r="AA42" s="264" t="s">
        <v>18</v>
      </c>
      <c r="AB42" s="208" t="s">
        <v>19</v>
      </c>
      <c r="AC42" s="216" t="s">
        <v>61</v>
      </c>
    </row>
    <row r="43" spans="1:29" ht="25.5" customHeight="1">
      <c r="A43" s="131">
        <v>5523720003</v>
      </c>
      <c r="B43" s="124">
        <v>60</v>
      </c>
      <c r="C43" s="125" t="s">
        <v>31</v>
      </c>
      <c r="D43" s="200" t="s">
        <v>63</v>
      </c>
      <c r="E43" s="126"/>
      <c r="F43" s="201" t="s">
        <v>8</v>
      </c>
      <c r="G43" s="201">
        <v>4</v>
      </c>
      <c r="H43" s="202" t="s">
        <v>331</v>
      </c>
      <c r="I43" s="203">
        <v>39075</v>
      </c>
      <c r="J43" s="203">
        <v>32271</v>
      </c>
      <c r="K43" s="204">
        <v>6000</v>
      </c>
      <c r="L43" s="204">
        <v>0</v>
      </c>
      <c r="M43" s="204">
        <v>804</v>
      </c>
      <c r="N43" s="204">
        <v>0</v>
      </c>
      <c r="O43" s="204">
        <v>0</v>
      </c>
      <c r="P43" s="205">
        <v>0</v>
      </c>
      <c r="Q43" s="205">
        <v>0</v>
      </c>
      <c r="R43" s="206">
        <v>0</v>
      </c>
      <c r="S43" s="206">
        <v>0</v>
      </c>
      <c r="T43" s="206">
        <v>0</v>
      </c>
      <c r="U43" s="204">
        <v>0</v>
      </c>
      <c r="V43" s="204">
        <v>0</v>
      </c>
      <c r="W43" s="204">
        <v>0</v>
      </c>
      <c r="X43" s="204">
        <v>0</v>
      </c>
      <c r="Y43" s="207">
        <v>0</v>
      </c>
      <c r="Z43" s="264" t="s">
        <v>241</v>
      </c>
      <c r="AA43" s="264" t="s">
        <v>18</v>
      </c>
      <c r="AB43" s="208" t="s">
        <v>53</v>
      </c>
      <c r="AC43" s="216" t="s">
        <v>61</v>
      </c>
    </row>
    <row r="44" spans="1:29" ht="25.5" customHeight="1">
      <c r="A44" s="131">
        <v>5533720001</v>
      </c>
      <c r="B44" s="124">
        <v>60</v>
      </c>
      <c r="C44" s="125" t="s">
        <v>31</v>
      </c>
      <c r="D44" s="200" t="s">
        <v>10</v>
      </c>
      <c r="E44" s="126"/>
      <c r="F44" s="201" t="s">
        <v>8</v>
      </c>
      <c r="G44" s="201">
        <v>4</v>
      </c>
      <c r="H44" s="202" t="s">
        <v>17</v>
      </c>
      <c r="I44" s="203">
        <v>1182744</v>
      </c>
      <c r="J44" s="203">
        <v>542277</v>
      </c>
      <c r="K44" s="204">
        <v>71803</v>
      </c>
      <c r="L44" s="204">
        <v>63822</v>
      </c>
      <c r="M44" s="204">
        <v>36500</v>
      </c>
      <c r="N44" s="204">
        <v>33352</v>
      </c>
      <c r="O44" s="204">
        <v>0</v>
      </c>
      <c r="P44" s="205">
        <v>285694</v>
      </c>
      <c r="Q44" s="205">
        <v>149296</v>
      </c>
      <c r="R44" s="206">
        <v>0</v>
      </c>
      <c r="S44" s="206">
        <v>0</v>
      </c>
      <c r="T44" s="206">
        <v>0</v>
      </c>
      <c r="U44" s="204">
        <v>0</v>
      </c>
      <c r="V44" s="204">
        <v>0</v>
      </c>
      <c r="W44" s="204">
        <v>0</v>
      </c>
      <c r="X44" s="204">
        <v>0</v>
      </c>
      <c r="Y44" s="207">
        <v>0</v>
      </c>
      <c r="Z44" s="264" t="s">
        <v>40</v>
      </c>
      <c r="AA44" s="264" t="s">
        <v>332</v>
      </c>
      <c r="AB44" s="208" t="s">
        <v>51</v>
      </c>
      <c r="AC44" s="216" t="s">
        <v>61</v>
      </c>
    </row>
    <row r="45" spans="1:29" ht="25.5" customHeight="1">
      <c r="A45" s="131">
        <v>5623510003</v>
      </c>
      <c r="B45" s="124">
        <v>60</v>
      </c>
      <c r="C45" s="125" t="s">
        <v>31</v>
      </c>
      <c r="D45" s="200" t="s">
        <v>10</v>
      </c>
      <c r="E45" s="126"/>
      <c r="F45" s="201" t="s">
        <v>8</v>
      </c>
      <c r="G45" s="201">
        <v>4</v>
      </c>
      <c r="H45" s="202" t="s">
        <v>37</v>
      </c>
      <c r="I45" s="203">
        <v>1032243</v>
      </c>
      <c r="J45" s="203">
        <v>452412</v>
      </c>
      <c r="K45" s="204">
        <v>60000</v>
      </c>
      <c r="L45" s="204">
        <v>103290</v>
      </c>
      <c r="M45" s="204">
        <v>2887</v>
      </c>
      <c r="N45" s="204">
        <v>31115</v>
      </c>
      <c r="O45" s="204">
        <v>0</v>
      </c>
      <c r="P45" s="205">
        <v>293979</v>
      </c>
      <c r="Q45" s="205">
        <v>88560</v>
      </c>
      <c r="R45" s="206">
        <v>0</v>
      </c>
      <c r="S45" s="206">
        <v>0</v>
      </c>
      <c r="T45" s="206">
        <v>0</v>
      </c>
      <c r="U45" s="204">
        <v>0</v>
      </c>
      <c r="V45" s="204">
        <v>0</v>
      </c>
      <c r="W45" s="204">
        <v>0</v>
      </c>
      <c r="X45" s="204">
        <v>0</v>
      </c>
      <c r="Y45" s="207">
        <v>0</v>
      </c>
      <c r="Z45" s="264" t="s">
        <v>40</v>
      </c>
      <c r="AA45" s="264" t="s">
        <v>233</v>
      </c>
      <c r="AB45" s="208" t="s">
        <v>25</v>
      </c>
      <c r="AC45" s="216" t="s">
        <v>61</v>
      </c>
    </row>
    <row r="46" spans="1:29" ht="63.75" customHeight="1">
      <c r="A46" s="131">
        <v>5313730001</v>
      </c>
      <c r="B46" s="124">
        <v>60</v>
      </c>
      <c r="C46" s="125" t="s">
        <v>31</v>
      </c>
      <c r="D46" s="200" t="s">
        <v>13</v>
      </c>
      <c r="E46" s="126" t="s">
        <v>354</v>
      </c>
      <c r="F46" s="201" t="s">
        <v>8</v>
      </c>
      <c r="G46" s="201">
        <v>4</v>
      </c>
      <c r="H46" s="202" t="s">
        <v>281</v>
      </c>
      <c r="I46" s="203">
        <v>1639681</v>
      </c>
      <c r="J46" s="203">
        <v>63931</v>
      </c>
      <c r="K46" s="204">
        <v>55000</v>
      </c>
      <c r="L46" s="204">
        <v>177000</v>
      </c>
      <c r="M46" s="204">
        <v>28640</v>
      </c>
      <c r="N46" s="204">
        <v>221443</v>
      </c>
      <c r="O46" s="204">
        <v>0</v>
      </c>
      <c r="P46" s="205">
        <v>413000</v>
      </c>
      <c r="Q46" s="205">
        <v>516699</v>
      </c>
      <c r="R46" s="206">
        <v>0</v>
      </c>
      <c r="S46" s="206">
        <v>0</v>
      </c>
      <c r="T46" s="206">
        <v>114778</v>
      </c>
      <c r="U46" s="204">
        <v>0</v>
      </c>
      <c r="V46" s="204">
        <v>0</v>
      </c>
      <c r="W46" s="204">
        <v>0</v>
      </c>
      <c r="X46" s="204">
        <v>49190</v>
      </c>
      <c r="Y46" s="207">
        <v>0</v>
      </c>
      <c r="Z46" s="264">
        <v>41640</v>
      </c>
      <c r="AA46" s="264" t="s">
        <v>30</v>
      </c>
      <c r="AB46" s="208" t="s">
        <v>26</v>
      </c>
      <c r="AC46" s="216" t="s">
        <v>61</v>
      </c>
    </row>
    <row r="47" spans="1:29" ht="51" customHeight="1">
      <c r="A47" s="131">
        <v>5513530003</v>
      </c>
      <c r="B47" s="124">
        <v>60</v>
      </c>
      <c r="C47" s="125" t="s">
        <v>31</v>
      </c>
      <c r="D47" s="200" t="s">
        <v>13</v>
      </c>
      <c r="E47" s="126"/>
      <c r="F47" s="201" t="s">
        <v>8</v>
      </c>
      <c r="G47" s="201">
        <v>4</v>
      </c>
      <c r="H47" s="202" t="s">
        <v>219</v>
      </c>
      <c r="I47" s="203">
        <v>877663</v>
      </c>
      <c r="J47" s="203">
        <v>33355</v>
      </c>
      <c r="K47" s="204">
        <v>40000</v>
      </c>
      <c r="L47" s="204">
        <v>141569</v>
      </c>
      <c r="M47" s="204">
        <v>14411</v>
      </c>
      <c r="N47" s="204">
        <v>95400</v>
      </c>
      <c r="O47" s="204">
        <v>0</v>
      </c>
      <c r="P47" s="205">
        <v>330328</v>
      </c>
      <c r="Q47" s="205">
        <v>222600</v>
      </c>
      <c r="R47" s="206">
        <v>0</v>
      </c>
      <c r="S47" s="206">
        <v>0</v>
      </c>
      <c r="T47" s="206">
        <v>0</v>
      </c>
      <c r="U47" s="204">
        <v>0</v>
      </c>
      <c r="V47" s="204">
        <v>0</v>
      </c>
      <c r="W47" s="204">
        <v>0</v>
      </c>
      <c r="X47" s="204">
        <v>0</v>
      </c>
      <c r="Y47" s="207">
        <v>0</v>
      </c>
      <c r="Z47" s="264">
        <v>41640</v>
      </c>
      <c r="AA47" s="264" t="s">
        <v>403</v>
      </c>
      <c r="AB47" s="208" t="s">
        <v>41</v>
      </c>
      <c r="AC47" s="216" t="s">
        <v>61</v>
      </c>
    </row>
    <row r="48" spans="1:29" ht="25.5" customHeight="1">
      <c r="A48" s="131">
        <v>3273215210</v>
      </c>
      <c r="B48" s="124">
        <v>60</v>
      </c>
      <c r="C48" s="125" t="s">
        <v>31</v>
      </c>
      <c r="D48" s="200" t="s">
        <v>10</v>
      </c>
      <c r="E48" s="126"/>
      <c r="F48" s="201" t="s">
        <v>8</v>
      </c>
      <c r="G48" s="201">
        <v>4</v>
      </c>
      <c r="H48" s="202" t="s">
        <v>404</v>
      </c>
      <c r="I48" s="203">
        <v>982838</v>
      </c>
      <c r="J48" s="203">
        <v>616409</v>
      </c>
      <c r="K48" s="204">
        <v>26512</v>
      </c>
      <c r="L48" s="204">
        <v>78890</v>
      </c>
      <c r="M48" s="204">
        <v>6621</v>
      </c>
      <c r="N48" s="204">
        <v>21099</v>
      </c>
      <c r="O48" s="204">
        <v>0</v>
      </c>
      <c r="P48" s="205">
        <v>184076</v>
      </c>
      <c r="Q48" s="205">
        <v>49231</v>
      </c>
      <c r="R48" s="206">
        <v>0</v>
      </c>
      <c r="S48" s="206">
        <v>0</v>
      </c>
      <c r="T48" s="206">
        <v>0</v>
      </c>
      <c r="U48" s="204">
        <v>0</v>
      </c>
      <c r="V48" s="204">
        <v>0</v>
      </c>
      <c r="W48" s="204">
        <v>0</v>
      </c>
      <c r="X48" s="204">
        <v>0</v>
      </c>
      <c r="Y48" s="207">
        <v>0</v>
      </c>
      <c r="Z48" s="264" t="s">
        <v>44</v>
      </c>
      <c r="AA48" s="264" t="s">
        <v>403</v>
      </c>
      <c r="AB48" s="208" t="s">
        <v>21</v>
      </c>
      <c r="AC48" s="216" t="s">
        <v>61</v>
      </c>
    </row>
    <row r="49" spans="1:29" ht="25.5">
      <c r="A49" s="131">
        <v>5313520008</v>
      </c>
      <c r="B49" s="124">
        <v>60</v>
      </c>
      <c r="C49" s="125" t="s">
        <v>31</v>
      </c>
      <c r="D49" s="200" t="s">
        <v>10</v>
      </c>
      <c r="E49" s="126"/>
      <c r="F49" s="201" t="s">
        <v>8</v>
      </c>
      <c r="G49" s="201">
        <v>4</v>
      </c>
      <c r="H49" s="202" t="s">
        <v>405</v>
      </c>
      <c r="I49" s="203">
        <v>814714</v>
      </c>
      <c r="J49" s="203">
        <v>83375</v>
      </c>
      <c r="K49" s="204">
        <v>19000</v>
      </c>
      <c r="L49" s="204">
        <v>114079</v>
      </c>
      <c r="M49" s="204">
        <v>24670</v>
      </c>
      <c r="N49" s="204">
        <v>68360</v>
      </c>
      <c r="O49" s="204">
        <v>0</v>
      </c>
      <c r="P49" s="205">
        <v>315921</v>
      </c>
      <c r="Q49" s="205">
        <v>189309</v>
      </c>
      <c r="R49" s="206">
        <v>0</v>
      </c>
      <c r="S49" s="206">
        <v>0</v>
      </c>
      <c r="T49" s="206">
        <v>0</v>
      </c>
      <c r="U49" s="204">
        <v>0</v>
      </c>
      <c r="V49" s="204">
        <v>0</v>
      </c>
      <c r="W49" s="204">
        <v>0</v>
      </c>
      <c r="X49" s="204">
        <v>0</v>
      </c>
      <c r="Y49" s="207">
        <v>0</v>
      </c>
      <c r="Z49" s="264" t="s">
        <v>20</v>
      </c>
      <c r="AA49" s="264" t="s">
        <v>247</v>
      </c>
      <c r="AB49" s="208" t="s">
        <v>26</v>
      </c>
      <c r="AC49" s="216" t="s">
        <v>61</v>
      </c>
    </row>
    <row r="50" spans="1:29" ht="38.25" customHeight="1">
      <c r="A50" s="131">
        <v>5113520011</v>
      </c>
      <c r="B50" s="124">
        <v>60</v>
      </c>
      <c r="C50" s="125" t="s">
        <v>31</v>
      </c>
      <c r="D50" s="200" t="s">
        <v>13</v>
      </c>
      <c r="E50" s="126"/>
      <c r="F50" s="201" t="s">
        <v>8</v>
      </c>
      <c r="G50" s="201">
        <v>4</v>
      </c>
      <c r="H50" s="202" t="s">
        <v>298</v>
      </c>
      <c r="I50" s="203">
        <v>42362</v>
      </c>
      <c r="J50" s="203">
        <v>3343</v>
      </c>
      <c r="K50" s="204">
        <v>1400</v>
      </c>
      <c r="L50" s="204">
        <v>9636</v>
      </c>
      <c r="M50" s="204">
        <v>0</v>
      </c>
      <c r="N50" s="204">
        <v>1650</v>
      </c>
      <c r="O50" s="204">
        <v>0</v>
      </c>
      <c r="P50" s="205">
        <v>22483</v>
      </c>
      <c r="Q50" s="205">
        <v>3850</v>
      </c>
      <c r="R50" s="206">
        <v>0</v>
      </c>
      <c r="S50" s="206">
        <v>0</v>
      </c>
      <c r="T50" s="206">
        <v>0</v>
      </c>
      <c r="U50" s="204">
        <v>0</v>
      </c>
      <c r="V50" s="204">
        <v>0</v>
      </c>
      <c r="W50" s="204">
        <v>0</v>
      </c>
      <c r="X50" s="204">
        <v>0</v>
      </c>
      <c r="Y50" s="207">
        <v>0</v>
      </c>
      <c r="Z50" s="264" t="s">
        <v>20</v>
      </c>
      <c r="AA50" s="264" t="s">
        <v>406</v>
      </c>
      <c r="AB50" s="208" t="s">
        <v>21</v>
      </c>
      <c r="AC50" s="216" t="s">
        <v>61</v>
      </c>
    </row>
    <row r="51" spans="1:29" ht="38.25" customHeight="1">
      <c r="A51" s="131">
        <v>5213520017</v>
      </c>
      <c r="B51" s="124">
        <v>60</v>
      </c>
      <c r="C51" s="125" t="s">
        <v>31</v>
      </c>
      <c r="D51" s="200" t="s">
        <v>10</v>
      </c>
      <c r="E51" s="126"/>
      <c r="F51" s="201" t="s">
        <v>8</v>
      </c>
      <c r="G51" s="201">
        <v>4</v>
      </c>
      <c r="H51" s="202" t="s">
        <v>296</v>
      </c>
      <c r="I51" s="203">
        <v>87543</v>
      </c>
      <c r="J51" s="203">
        <v>7732</v>
      </c>
      <c r="K51" s="204">
        <v>2500</v>
      </c>
      <c r="L51" s="204">
        <v>12152</v>
      </c>
      <c r="M51" s="204">
        <v>2000</v>
      </c>
      <c r="N51" s="204">
        <v>10441</v>
      </c>
      <c r="O51" s="204">
        <v>0</v>
      </c>
      <c r="P51" s="205">
        <v>28356</v>
      </c>
      <c r="Q51" s="205">
        <v>24362</v>
      </c>
      <c r="R51" s="206">
        <v>0</v>
      </c>
      <c r="S51" s="206">
        <v>0</v>
      </c>
      <c r="T51" s="206">
        <v>0</v>
      </c>
      <c r="U51" s="204">
        <v>0</v>
      </c>
      <c r="V51" s="204">
        <v>0</v>
      </c>
      <c r="W51" s="204">
        <v>0</v>
      </c>
      <c r="X51" s="204">
        <v>0</v>
      </c>
      <c r="Y51" s="207">
        <v>0</v>
      </c>
      <c r="Z51" s="264" t="s">
        <v>20</v>
      </c>
      <c r="AA51" s="264" t="s">
        <v>247</v>
      </c>
      <c r="AB51" s="208" t="s">
        <v>19</v>
      </c>
      <c r="AC51" s="216" t="s">
        <v>61</v>
      </c>
    </row>
    <row r="52" spans="1:29" ht="25.5">
      <c r="A52" s="131">
        <v>5413520011</v>
      </c>
      <c r="B52" s="124">
        <v>60</v>
      </c>
      <c r="C52" s="125" t="s">
        <v>31</v>
      </c>
      <c r="D52" s="200" t="s">
        <v>10</v>
      </c>
      <c r="E52" s="126"/>
      <c r="F52" s="201" t="s">
        <v>8</v>
      </c>
      <c r="G52" s="201">
        <v>4</v>
      </c>
      <c r="H52" s="202" t="s">
        <v>295</v>
      </c>
      <c r="I52" s="203">
        <v>83269</v>
      </c>
      <c r="J52" s="203">
        <v>3605</v>
      </c>
      <c r="K52" s="204">
        <v>2000</v>
      </c>
      <c r="L52" s="204">
        <v>17683</v>
      </c>
      <c r="M52" s="204">
        <v>2722</v>
      </c>
      <c r="N52" s="204">
        <v>4800</v>
      </c>
      <c r="O52" s="204">
        <v>0</v>
      </c>
      <c r="P52" s="205">
        <v>41259</v>
      </c>
      <c r="Q52" s="205">
        <v>11200</v>
      </c>
      <c r="R52" s="206">
        <v>0</v>
      </c>
      <c r="S52" s="206">
        <v>0</v>
      </c>
      <c r="T52" s="206">
        <v>0</v>
      </c>
      <c r="U52" s="204">
        <v>0</v>
      </c>
      <c r="V52" s="204">
        <v>0</v>
      </c>
      <c r="W52" s="204">
        <v>0</v>
      </c>
      <c r="X52" s="204">
        <v>0</v>
      </c>
      <c r="Y52" s="207">
        <v>0</v>
      </c>
      <c r="Z52" s="264" t="s">
        <v>20</v>
      </c>
      <c r="AA52" s="264" t="s">
        <v>18</v>
      </c>
      <c r="AB52" s="208" t="s">
        <v>45</v>
      </c>
      <c r="AC52" s="216" t="s">
        <v>61</v>
      </c>
    </row>
    <row r="53" spans="1:29" ht="51" customHeight="1">
      <c r="A53" s="131">
        <v>5723520021</v>
      </c>
      <c r="B53" s="124">
        <v>60</v>
      </c>
      <c r="C53" s="125" t="s">
        <v>31</v>
      </c>
      <c r="D53" s="200" t="s">
        <v>13</v>
      </c>
      <c r="E53" s="126"/>
      <c r="F53" s="201" t="s">
        <v>8</v>
      </c>
      <c r="G53" s="201">
        <v>4</v>
      </c>
      <c r="H53" s="202" t="s">
        <v>333</v>
      </c>
      <c r="I53" s="203">
        <v>247830</v>
      </c>
      <c r="J53" s="203">
        <v>8746</v>
      </c>
      <c r="K53" s="204">
        <v>11612</v>
      </c>
      <c r="L53" s="204">
        <v>47531</v>
      </c>
      <c r="M53" s="204">
        <v>4425</v>
      </c>
      <c r="N53" s="204">
        <v>19383</v>
      </c>
      <c r="O53" s="204">
        <v>0</v>
      </c>
      <c r="P53" s="205">
        <v>110907</v>
      </c>
      <c r="Q53" s="205">
        <v>45226</v>
      </c>
      <c r="R53" s="206">
        <v>0</v>
      </c>
      <c r="S53" s="206">
        <v>0</v>
      </c>
      <c r="T53" s="206">
        <v>0</v>
      </c>
      <c r="U53" s="204">
        <v>0</v>
      </c>
      <c r="V53" s="204">
        <v>0</v>
      </c>
      <c r="W53" s="204">
        <v>0</v>
      </c>
      <c r="X53" s="204">
        <v>0</v>
      </c>
      <c r="Y53" s="207">
        <v>0</v>
      </c>
      <c r="Z53" s="264" t="s">
        <v>245</v>
      </c>
      <c r="AA53" s="264" t="s">
        <v>332</v>
      </c>
      <c r="AB53" s="208" t="s">
        <v>49</v>
      </c>
      <c r="AC53" s="216" t="s">
        <v>61</v>
      </c>
    </row>
    <row r="54" spans="1:29" ht="38.25" customHeight="1">
      <c r="A54" s="131">
        <v>5623510004</v>
      </c>
      <c r="B54" s="124">
        <v>60</v>
      </c>
      <c r="C54" s="125" t="s">
        <v>31</v>
      </c>
      <c r="D54" s="200" t="s">
        <v>10</v>
      </c>
      <c r="E54" s="126"/>
      <c r="F54" s="201" t="s">
        <v>8</v>
      </c>
      <c r="G54" s="201">
        <v>4</v>
      </c>
      <c r="H54" s="202" t="s">
        <v>407</v>
      </c>
      <c r="I54" s="203">
        <v>292715</v>
      </c>
      <c r="J54" s="203">
        <v>12501</v>
      </c>
      <c r="K54" s="204">
        <v>9770</v>
      </c>
      <c r="L54" s="204">
        <v>54000</v>
      </c>
      <c r="M54" s="204">
        <v>7001</v>
      </c>
      <c r="N54" s="204">
        <v>25033</v>
      </c>
      <c r="O54" s="204">
        <v>0</v>
      </c>
      <c r="P54" s="205">
        <v>126000</v>
      </c>
      <c r="Q54" s="205">
        <v>58410</v>
      </c>
      <c r="R54" s="206">
        <v>0</v>
      </c>
      <c r="S54" s="206">
        <v>0</v>
      </c>
      <c r="T54" s="206">
        <v>0</v>
      </c>
      <c r="U54" s="204">
        <v>0</v>
      </c>
      <c r="V54" s="204">
        <v>0</v>
      </c>
      <c r="W54" s="204">
        <v>0</v>
      </c>
      <c r="X54" s="204">
        <v>0</v>
      </c>
      <c r="Y54" s="207">
        <v>0</v>
      </c>
      <c r="Z54" s="264" t="s">
        <v>20</v>
      </c>
      <c r="AA54" s="264" t="s">
        <v>18</v>
      </c>
      <c r="AB54" s="208" t="s">
        <v>25</v>
      </c>
      <c r="AC54" s="216" t="s">
        <v>61</v>
      </c>
    </row>
    <row r="55" spans="1:29" ht="51" customHeight="1">
      <c r="A55" s="131">
        <v>5323520018</v>
      </c>
      <c r="B55" s="124">
        <v>60</v>
      </c>
      <c r="C55" s="125" t="s">
        <v>31</v>
      </c>
      <c r="D55" s="200" t="s">
        <v>13</v>
      </c>
      <c r="E55" s="126"/>
      <c r="F55" s="201" t="s">
        <v>8</v>
      </c>
      <c r="G55" s="201">
        <v>4</v>
      </c>
      <c r="H55" s="202" t="s">
        <v>408</v>
      </c>
      <c r="I55" s="203">
        <v>169621</v>
      </c>
      <c r="J55" s="203">
        <v>9900</v>
      </c>
      <c r="K55" s="204">
        <v>6000</v>
      </c>
      <c r="L55" s="204">
        <v>13200</v>
      </c>
      <c r="M55" s="204">
        <v>1062</v>
      </c>
      <c r="N55" s="204">
        <v>32598</v>
      </c>
      <c r="O55" s="204">
        <v>0</v>
      </c>
      <c r="P55" s="205">
        <v>30800</v>
      </c>
      <c r="Q55" s="205">
        <v>76061</v>
      </c>
      <c r="R55" s="206">
        <v>0</v>
      </c>
      <c r="S55" s="206">
        <v>0</v>
      </c>
      <c r="T55" s="206">
        <v>0</v>
      </c>
      <c r="U55" s="204">
        <v>0</v>
      </c>
      <c r="V55" s="204">
        <v>0</v>
      </c>
      <c r="W55" s="204">
        <v>0</v>
      </c>
      <c r="X55" s="204">
        <v>0</v>
      </c>
      <c r="Y55" s="207">
        <v>0</v>
      </c>
      <c r="Z55" s="264" t="s">
        <v>245</v>
      </c>
      <c r="AA55" s="264" t="s">
        <v>66</v>
      </c>
      <c r="AB55" s="208" t="s">
        <v>48</v>
      </c>
      <c r="AC55" s="216" t="s">
        <v>61</v>
      </c>
    </row>
    <row r="56" spans="1:29" ht="51" customHeight="1">
      <c r="A56" s="131">
        <v>5003520008</v>
      </c>
      <c r="B56" s="124">
        <v>60</v>
      </c>
      <c r="C56" s="125" t="s">
        <v>31</v>
      </c>
      <c r="D56" s="200" t="s">
        <v>12</v>
      </c>
      <c r="E56" s="126"/>
      <c r="F56" s="201" t="s">
        <v>8</v>
      </c>
      <c r="G56" s="201">
        <v>4</v>
      </c>
      <c r="H56" s="202" t="s">
        <v>274</v>
      </c>
      <c r="I56" s="203">
        <v>135195</v>
      </c>
      <c r="J56" s="203">
        <v>2602</v>
      </c>
      <c r="K56" s="204">
        <v>8380</v>
      </c>
      <c r="L56" s="204">
        <v>27808</v>
      </c>
      <c r="M56" s="204">
        <v>1521</v>
      </c>
      <c r="N56" s="204">
        <v>9000</v>
      </c>
      <c r="O56" s="204">
        <v>0</v>
      </c>
      <c r="P56" s="205">
        <v>64884</v>
      </c>
      <c r="Q56" s="205">
        <v>21000</v>
      </c>
      <c r="R56" s="206">
        <v>0</v>
      </c>
      <c r="S56" s="206">
        <v>0</v>
      </c>
      <c r="T56" s="206">
        <v>0</v>
      </c>
      <c r="U56" s="204">
        <v>0</v>
      </c>
      <c r="V56" s="204">
        <v>0</v>
      </c>
      <c r="W56" s="204">
        <v>0</v>
      </c>
      <c r="X56" s="204">
        <v>0</v>
      </c>
      <c r="Y56" s="207">
        <v>0</v>
      </c>
      <c r="Z56" s="264" t="s">
        <v>20</v>
      </c>
      <c r="AA56" s="264" t="s">
        <v>46</v>
      </c>
      <c r="AB56" s="208" t="s">
        <v>22</v>
      </c>
      <c r="AC56" s="216" t="s">
        <v>61</v>
      </c>
    </row>
    <row r="57" spans="1:29" ht="51" customHeight="1">
      <c r="A57" s="131">
        <v>3273215206</v>
      </c>
      <c r="B57" s="124">
        <v>60</v>
      </c>
      <c r="C57" s="125" t="s">
        <v>31</v>
      </c>
      <c r="D57" s="200" t="s">
        <v>10</v>
      </c>
      <c r="E57" s="126" t="s">
        <v>6</v>
      </c>
      <c r="F57" s="201" t="s">
        <v>8</v>
      </c>
      <c r="G57" s="201">
        <v>4</v>
      </c>
      <c r="H57" s="202" t="s">
        <v>35</v>
      </c>
      <c r="I57" s="203">
        <v>2205001</v>
      </c>
      <c r="J57" s="203">
        <v>254546</v>
      </c>
      <c r="K57" s="204">
        <v>32709</v>
      </c>
      <c r="L57" s="204">
        <v>135978</v>
      </c>
      <c r="M57" s="204">
        <v>30366</v>
      </c>
      <c r="N57" s="204">
        <v>157988</v>
      </c>
      <c r="O57" s="204">
        <v>98179</v>
      </c>
      <c r="P57" s="205">
        <v>691641</v>
      </c>
      <c r="Q57" s="205">
        <v>803594</v>
      </c>
      <c r="R57" s="206">
        <v>0</v>
      </c>
      <c r="S57" s="206">
        <v>0</v>
      </c>
      <c r="T57" s="206">
        <v>0</v>
      </c>
      <c r="U57" s="204">
        <v>0</v>
      </c>
      <c r="V57" s="204">
        <v>0</v>
      </c>
      <c r="W57" s="204">
        <v>0</v>
      </c>
      <c r="X57" s="204">
        <v>0</v>
      </c>
      <c r="Y57" s="207">
        <v>0</v>
      </c>
      <c r="Z57" s="264" t="s">
        <v>55</v>
      </c>
      <c r="AA57" s="264" t="s">
        <v>409</v>
      </c>
      <c r="AB57" s="208" t="s">
        <v>21</v>
      </c>
      <c r="AC57" s="216" t="s">
        <v>61</v>
      </c>
    </row>
    <row r="58" spans="1:29" ht="25.5">
      <c r="A58" s="131">
        <v>5313710003</v>
      </c>
      <c r="B58" s="124">
        <v>60</v>
      </c>
      <c r="C58" s="125" t="s">
        <v>31</v>
      </c>
      <c r="D58" s="200" t="s">
        <v>10</v>
      </c>
      <c r="E58" s="126"/>
      <c r="F58" s="201" t="s">
        <v>8</v>
      </c>
      <c r="G58" s="201">
        <v>4</v>
      </c>
      <c r="H58" s="202" t="s">
        <v>290</v>
      </c>
      <c r="I58" s="203">
        <v>1550469</v>
      </c>
      <c r="J58" s="203">
        <v>102599</v>
      </c>
      <c r="K58" s="204">
        <v>24127</v>
      </c>
      <c r="L58" s="204">
        <v>300000</v>
      </c>
      <c r="M58" s="204">
        <v>28743</v>
      </c>
      <c r="N58" s="204">
        <v>118500</v>
      </c>
      <c r="O58" s="204">
        <v>0</v>
      </c>
      <c r="P58" s="205">
        <v>700000</v>
      </c>
      <c r="Q58" s="205">
        <v>276500</v>
      </c>
      <c r="R58" s="206">
        <v>0</v>
      </c>
      <c r="S58" s="206">
        <v>0</v>
      </c>
      <c r="T58" s="206">
        <v>0</v>
      </c>
      <c r="U58" s="204">
        <v>0</v>
      </c>
      <c r="V58" s="204">
        <v>0</v>
      </c>
      <c r="W58" s="204">
        <v>0</v>
      </c>
      <c r="X58" s="204">
        <v>0</v>
      </c>
      <c r="Y58" s="207">
        <v>0</v>
      </c>
      <c r="Z58" s="264" t="s">
        <v>20</v>
      </c>
      <c r="AA58" s="264" t="s">
        <v>292</v>
      </c>
      <c r="AB58" s="208" t="s">
        <v>26</v>
      </c>
      <c r="AC58" s="216" t="s">
        <v>61</v>
      </c>
    </row>
    <row r="59" spans="1:29" ht="51" customHeight="1">
      <c r="A59" s="131">
        <v>5313710004</v>
      </c>
      <c r="B59" s="124">
        <v>60</v>
      </c>
      <c r="C59" s="125" t="s">
        <v>31</v>
      </c>
      <c r="D59" s="200" t="s">
        <v>10</v>
      </c>
      <c r="E59" s="126" t="s">
        <v>6</v>
      </c>
      <c r="F59" s="201" t="s">
        <v>8</v>
      </c>
      <c r="G59" s="201">
        <v>4</v>
      </c>
      <c r="H59" s="202" t="s">
        <v>410</v>
      </c>
      <c r="I59" s="203">
        <v>997486</v>
      </c>
      <c r="J59" s="203">
        <v>75657</v>
      </c>
      <c r="K59" s="204">
        <v>9043</v>
      </c>
      <c r="L59" s="204">
        <v>114812</v>
      </c>
      <c r="M59" s="204">
        <v>12486</v>
      </c>
      <c r="N59" s="204">
        <v>127378</v>
      </c>
      <c r="O59" s="204">
        <v>93000</v>
      </c>
      <c r="P59" s="205">
        <v>267894</v>
      </c>
      <c r="Q59" s="205">
        <v>297216</v>
      </c>
      <c r="R59" s="206">
        <v>0</v>
      </c>
      <c r="S59" s="206">
        <v>0</v>
      </c>
      <c r="T59" s="206">
        <v>0</v>
      </c>
      <c r="U59" s="204">
        <v>0</v>
      </c>
      <c r="V59" s="204">
        <v>0</v>
      </c>
      <c r="W59" s="204">
        <v>0</v>
      </c>
      <c r="X59" s="204">
        <v>0</v>
      </c>
      <c r="Y59" s="207">
        <v>0</v>
      </c>
      <c r="Z59" s="264" t="s">
        <v>20</v>
      </c>
      <c r="AA59" s="264" t="s">
        <v>30</v>
      </c>
      <c r="AB59" s="208" t="s">
        <v>26</v>
      </c>
      <c r="AC59" s="216" t="s">
        <v>61</v>
      </c>
    </row>
    <row r="60" spans="1:29">
      <c r="A60" s="131">
        <v>5003720003</v>
      </c>
      <c r="B60" s="124">
        <v>60</v>
      </c>
      <c r="C60" s="125" t="s">
        <v>31</v>
      </c>
      <c r="D60" s="200" t="s">
        <v>12</v>
      </c>
      <c r="E60" s="126"/>
      <c r="F60" s="201" t="s">
        <v>8</v>
      </c>
      <c r="G60" s="201">
        <v>4</v>
      </c>
      <c r="H60" s="202" t="s">
        <v>411</v>
      </c>
      <c r="I60" s="203">
        <v>675216</v>
      </c>
      <c r="J60" s="203">
        <v>35001</v>
      </c>
      <c r="K60" s="204">
        <v>14084</v>
      </c>
      <c r="L60" s="204">
        <v>39031</v>
      </c>
      <c r="M60" s="204">
        <v>18167</v>
      </c>
      <c r="N60" s="204">
        <v>52164</v>
      </c>
      <c r="O60" s="204">
        <v>0</v>
      </c>
      <c r="P60" s="205">
        <v>172256</v>
      </c>
      <c r="Q60" s="205">
        <v>344513</v>
      </c>
      <c r="R60" s="206">
        <v>0</v>
      </c>
      <c r="S60" s="206">
        <v>0</v>
      </c>
      <c r="T60" s="206">
        <v>0</v>
      </c>
      <c r="U60" s="204">
        <v>0</v>
      </c>
      <c r="V60" s="204">
        <v>0</v>
      </c>
      <c r="W60" s="204">
        <v>0</v>
      </c>
      <c r="X60" s="204">
        <v>0</v>
      </c>
      <c r="Y60" s="207">
        <v>0</v>
      </c>
      <c r="Z60" s="264" t="s">
        <v>20</v>
      </c>
      <c r="AA60" s="264" t="s">
        <v>232</v>
      </c>
      <c r="AB60" s="208" t="s">
        <v>22</v>
      </c>
      <c r="AC60" s="216" t="s">
        <v>61</v>
      </c>
    </row>
    <row r="61" spans="1:29">
      <c r="A61" s="131">
        <v>5713710002</v>
      </c>
      <c r="B61" s="124">
        <v>60</v>
      </c>
      <c r="C61" s="125" t="s">
        <v>31</v>
      </c>
      <c r="D61" s="200" t="s">
        <v>10</v>
      </c>
      <c r="E61" s="126" t="s">
        <v>354</v>
      </c>
      <c r="F61" s="201" t="s">
        <v>8</v>
      </c>
      <c r="G61" s="201">
        <v>4</v>
      </c>
      <c r="H61" s="202" t="s">
        <v>278</v>
      </c>
      <c r="I61" s="203">
        <v>2311638</v>
      </c>
      <c r="J61" s="203">
        <v>447051</v>
      </c>
      <c r="K61" s="204">
        <v>62000</v>
      </c>
      <c r="L61" s="204">
        <v>91992</v>
      </c>
      <c r="M61" s="204">
        <v>44500</v>
      </c>
      <c r="N61" s="204">
        <v>117342</v>
      </c>
      <c r="O61" s="204">
        <v>0</v>
      </c>
      <c r="P61" s="205">
        <v>452342</v>
      </c>
      <c r="Q61" s="205">
        <v>576992</v>
      </c>
      <c r="R61" s="206">
        <v>0</v>
      </c>
      <c r="S61" s="206">
        <v>0</v>
      </c>
      <c r="T61" s="206">
        <v>363593</v>
      </c>
      <c r="U61" s="204">
        <v>0</v>
      </c>
      <c r="V61" s="204">
        <v>0</v>
      </c>
      <c r="W61" s="204">
        <v>0</v>
      </c>
      <c r="X61" s="204">
        <v>155826</v>
      </c>
      <c r="Y61" s="207">
        <v>0</v>
      </c>
      <c r="Z61" s="264" t="s">
        <v>55</v>
      </c>
      <c r="AA61" s="264" t="s">
        <v>412</v>
      </c>
      <c r="AB61" s="208" t="s">
        <v>47</v>
      </c>
      <c r="AC61" s="216" t="s">
        <v>61</v>
      </c>
    </row>
    <row r="62" spans="1:29">
      <c r="A62" s="131">
        <v>5323710001</v>
      </c>
      <c r="B62" s="124">
        <v>60</v>
      </c>
      <c r="C62" s="125" t="s">
        <v>31</v>
      </c>
      <c r="D62" s="200" t="s">
        <v>10</v>
      </c>
      <c r="E62" s="126" t="s">
        <v>354</v>
      </c>
      <c r="F62" s="201" t="s">
        <v>8</v>
      </c>
      <c r="G62" s="201">
        <v>4</v>
      </c>
      <c r="H62" s="202" t="s">
        <v>413</v>
      </c>
      <c r="I62" s="203">
        <v>5630455</v>
      </c>
      <c r="J62" s="203">
        <f>1939935+50000</f>
        <v>1989935</v>
      </c>
      <c r="K62" s="204">
        <v>139249</v>
      </c>
      <c r="L62" s="204">
        <v>303333</v>
      </c>
      <c r="M62" s="204">
        <v>44212</v>
      </c>
      <c r="N62" s="204">
        <v>340606</v>
      </c>
      <c r="O62" s="204">
        <v>0</v>
      </c>
      <c r="P62" s="205">
        <v>1018957</v>
      </c>
      <c r="Q62" s="205">
        <v>1144163</v>
      </c>
      <c r="R62" s="206">
        <v>0</v>
      </c>
      <c r="S62" s="206">
        <v>0</v>
      </c>
      <c r="T62" s="206">
        <v>455000</v>
      </c>
      <c r="U62" s="204">
        <v>0</v>
      </c>
      <c r="V62" s="204">
        <v>0</v>
      </c>
      <c r="W62" s="204">
        <v>0</v>
      </c>
      <c r="X62" s="204">
        <v>195000</v>
      </c>
      <c r="Y62" s="207">
        <v>0</v>
      </c>
      <c r="Z62" s="264" t="s">
        <v>291</v>
      </c>
      <c r="AA62" s="264" t="s">
        <v>311</v>
      </c>
      <c r="AB62" s="208" t="s">
        <v>48</v>
      </c>
      <c r="AC62" s="216" t="s">
        <v>61</v>
      </c>
    </row>
    <row r="63" spans="1:29" ht="25.5">
      <c r="A63" s="131">
        <v>5313710002</v>
      </c>
      <c r="B63" s="124">
        <v>60</v>
      </c>
      <c r="C63" s="125" t="s">
        <v>31</v>
      </c>
      <c r="D63" s="200" t="s">
        <v>10</v>
      </c>
      <c r="E63" s="126" t="s">
        <v>354</v>
      </c>
      <c r="F63" s="201" t="s">
        <v>8</v>
      </c>
      <c r="G63" s="201">
        <v>4</v>
      </c>
      <c r="H63" s="202" t="s">
        <v>414</v>
      </c>
      <c r="I63" s="203">
        <v>2259900</v>
      </c>
      <c r="J63" s="203">
        <v>1225271</v>
      </c>
      <c r="K63" s="204">
        <v>34765</v>
      </c>
      <c r="L63" s="204">
        <v>124637</v>
      </c>
      <c r="M63" s="204">
        <v>8377</v>
      </c>
      <c r="N63" s="204">
        <v>117661</v>
      </c>
      <c r="O63" s="204">
        <v>0</v>
      </c>
      <c r="P63" s="205">
        <v>308132</v>
      </c>
      <c r="Q63" s="205">
        <v>290885</v>
      </c>
      <c r="R63" s="206">
        <v>0</v>
      </c>
      <c r="S63" s="206">
        <v>0</v>
      </c>
      <c r="T63" s="206">
        <v>105120</v>
      </c>
      <c r="U63" s="204">
        <v>0</v>
      </c>
      <c r="V63" s="204">
        <v>0</v>
      </c>
      <c r="W63" s="204">
        <v>0</v>
      </c>
      <c r="X63" s="204">
        <v>45052</v>
      </c>
      <c r="Y63" s="207">
        <v>0</v>
      </c>
      <c r="Z63" s="264" t="s">
        <v>29</v>
      </c>
      <c r="AA63" s="264" t="s">
        <v>415</v>
      </c>
      <c r="AB63" s="208" t="s">
        <v>26</v>
      </c>
      <c r="AC63" s="216" t="s">
        <v>61</v>
      </c>
    </row>
    <row r="64" spans="1:29">
      <c r="A64" s="131">
        <v>5313710001</v>
      </c>
      <c r="B64" s="124">
        <v>60</v>
      </c>
      <c r="C64" s="125" t="s">
        <v>31</v>
      </c>
      <c r="D64" s="200" t="s">
        <v>10</v>
      </c>
      <c r="E64" s="126" t="s">
        <v>354</v>
      </c>
      <c r="F64" s="201" t="s">
        <v>8</v>
      </c>
      <c r="G64" s="201">
        <v>4</v>
      </c>
      <c r="H64" s="202" t="s">
        <v>416</v>
      </c>
      <c r="I64" s="203">
        <v>2057242</v>
      </c>
      <c r="J64" s="203">
        <f>890363</f>
        <v>890363</v>
      </c>
      <c r="K64" s="204">
        <v>40500</v>
      </c>
      <c r="L64" s="204">
        <v>102610</v>
      </c>
      <c r="M64" s="204">
        <v>31000</v>
      </c>
      <c r="N64" s="204">
        <f>108392</f>
        <v>108392</v>
      </c>
      <c r="O64" s="204">
        <v>0</v>
      </c>
      <c r="P64" s="205">
        <v>316890</v>
      </c>
      <c r="Q64" s="205">
        <v>334749</v>
      </c>
      <c r="R64" s="206">
        <v>0</v>
      </c>
      <c r="S64" s="206">
        <v>0</v>
      </c>
      <c r="T64" s="206">
        <v>162917</v>
      </c>
      <c r="U64" s="204">
        <v>0</v>
      </c>
      <c r="V64" s="204">
        <v>0</v>
      </c>
      <c r="W64" s="204">
        <v>0</v>
      </c>
      <c r="X64" s="204">
        <v>69821</v>
      </c>
      <c r="Y64" s="207">
        <v>0</v>
      </c>
      <c r="Z64" s="264" t="s">
        <v>24</v>
      </c>
      <c r="AA64" s="264" t="s">
        <v>299</v>
      </c>
      <c r="AB64" s="208" t="s">
        <v>26</v>
      </c>
      <c r="AC64" s="216" t="s">
        <v>61</v>
      </c>
    </row>
    <row r="65" spans="1:29" ht="25.5">
      <c r="A65" s="131">
        <v>5813710005</v>
      </c>
      <c r="B65" s="124">
        <v>60</v>
      </c>
      <c r="C65" s="125" t="s">
        <v>31</v>
      </c>
      <c r="D65" s="200" t="s">
        <v>10</v>
      </c>
      <c r="E65" s="126" t="s">
        <v>354</v>
      </c>
      <c r="F65" s="201" t="s">
        <v>8</v>
      </c>
      <c r="G65" s="201">
        <v>4</v>
      </c>
      <c r="H65" s="202" t="s">
        <v>417</v>
      </c>
      <c r="I65" s="203">
        <v>1399161</v>
      </c>
      <c r="J65" s="203">
        <v>43865</v>
      </c>
      <c r="K65" s="204">
        <v>25216</v>
      </c>
      <c r="L65" s="204">
        <v>70405</v>
      </c>
      <c r="M65" s="204">
        <v>5392</v>
      </c>
      <c r="N65" s="204">
        <v>87410</v>
      </c>
      <c r="O65" s="204">
        <v>0</v>
      </c>
      <c r="P65" s="205">
        <v>264218</v>
      </c>
      <c r="Q65" s="205">
        <v>328035</v>
      </c>
      <c r="R65" s="206">
        <v>0</v>
      </c>
      <c r="S65" s="206">
        <v>0</v>
      </c>
      <c r="T65" s="206">
        <v>402234</v>
      </c>
      <c r="U65" s="204">
        <v>0</v>
      </c>
      <c r="V65" s="204">
        <v>0</v>
      </c>
      <c r="W65" s="204">
        <v>0</v>
      </c>
      <c r="X65" s="204">
        <v>172386</v>
      </c>
      <c r="Y65" s="207">
        <v>0</v>
      </c>
      <c r="Z65" s="264" t="s">
        <v>241</v>
      </c>
      <c r="AA65" s="264" t="s">
        <v>412</v>
      </c>
      <c r="AB65" s="208" t="s">
        <v>23</v>
      </c>
      <c r="AC65" s="216" t="s">
        <v>61</v>
      </c>
    </row>
    <row r="66" spans="1:29" ht="12.75" customHeight="1">
      <c r="A66" s="225"/>
      <c r="B66" s="195"/>
      <c r="C66" s="195"/>
      <c r="D66" s="195"/>
      <c r="E66" s="199"/>
      <c r="F66" s="195"/>
      <c r="G66" s="195">
        <v>5</v>
      </c>
      <c r="H66" s="196" t="s">
        <v>318</v>
      </c>
      <c r="I66" s="197">
        <f>SUM(I67:I132)</f>
        <v>26647403</v>
      </c>
      <c r="J66" s="197">
        <f>SUM(J67:J132)</f>
        <v>1067452</v>
      </c>
      <c r="K66" s="198">
        <f t="shared" ref="K66:Y66" si="9">SUM(K67:K132)</f>
        <v>560709</v>
      </c>
      <c r="L66" s="198">
        <f>SUM(L67:L132)</f>
        <v>1214534</v>
      </c>
      <c r="M66" s="198">
        <f t="shared" si="9"/>
        <v>1121732</v>
      </c>
      <c r="N66" s="198">
        <f>SUM(N67:N132)</f>
        <v>5463717</v>
      </c>
      <c r="O66" s="198">
        <f t="shared" si="9"/>
        <v>1062275</v>
      </c>
      <c r="P66" s="198">
        <f t="shared" si="9"/>
        <v>2833909</v>
      </c>
      <c r="Q66" s="198">
        <f t="shared" si="9"/>
        <v>12750350</v>
      </c>
      <c r="R66" s="198">
        <f t="shared" si="9"/>
        <v>0</v>
      </c>
      <c r="S66" s="198">
        <f t="shared" si="9"/>
        <v>0</v>
      </c>
      <c r="T66" s="198">
        <f t="shared" si="9"/>
        <v>2078034</v>
      </c>
      <c r="U66" s="198">
        <f t="shared" si="9"/>
        <v>0</v>
      </c>
      <c r="V66" s="198">
        <f t="shared" si="9"/>
        <v>0</v>
      </c>
      <c r="W66" s="198">
        <f t="shared" si="9"/>
        <v>0</v>
      </c>
      <c r="X66" s="198">
        <f t="shared" si="9"/>
        <v>890586</v>
      </c>
      <c r="Y66" s="198">
        <f t="shared" si="9"/>
        <v>0</v>
      </c>
      <c r="Z66" s="265"/>
      <c r="AA66" s="265"/>
      <c r="AB66" s="195"/>
      <c r="AC66" s="226" t="s">
        <v>61</v>
      </c>
    </row>
    <row r="67" spans="1:29">
      <c r="A67" s="131">
        <v>5323520017</v>
      </c>
      <c r="B67" s="124">
        <v>60</v>
      </c>
      <c r="C67" s="125" t="s">
        <v>31</v>
      </c>
      <c r="D67" s="200" t="s">
        <v>10</v>
      </c>
      <c r="E67" s="126" t="s">
        <v>6</v>
      </c>
      <c r="F67" s="201" t="s">
        <v>9</v>
      </c>
      <c r="G67" s="201">
        <v>5</v>
      </c>
      <c r="H67" s="202" t="s">
        <v>328</v>
      </c>
      <c r="I67" s="203">
        <v>642366</v>
      </c>
      <c r="J67" s="203">
        <v>15169</v>
      </c>
      <c r="K67" s="204">
        <v>16000</v>
      </c>
      <c r="L67" s="204">
        <v>0</v>
      </c>
      <c r="M67" s="204">
        <v>29735</v>
      </c>
      <c r="N67" s="204">
        <v>164438</v>
      </c>
      <c r="O67" s="204">
        <v>33334</v>
      </c>
      <c r="P67" s="205">
        <v>0</v>
      </c>
      <c r="Q67" s="205">
        <v>383690</v>
      </c>
      <c r="R67" s="206">
        <v>0</v>
      </c>
      <c r="S67" s="206">
        <v>0</v>
      </c>
      <c r="T67" s="206">
        <v>0</v>
      </c>
      <c r="U67" s="204">
        <v>0</v>
      </c>
      <c r="V67" s="204">
        <v>0</v>
      </c>
      <c r="W67" s="204">
        <v>0</v>
      </c>
      <c r="X67" s="204">
        <v>0</v>
      </c>
      <c r="Y67" s="207">
        <v>0</v>
      </c>
      <c r="Z67" s="264" t="s">
        <v>403</v>
      </c>
      <c r="AA67" s="264" t="s">
        <v>30</v>
      </c>
      <c r="AB67" s="208" t="s">
        <v>48</v>
      </c>
      <c r="AC67" s="216" t="s">
        <v>61</v>
      </c>
    </row>
    <row r="68" spans="1:29" ht="25.5" customHeight="1">
      <c r="A68" s="131">
        <v>5423520009</v>
      </c>
      <c r="B68" s="124">
        <v>60</v>
      </c>
      <c r="C68" s="125" t="s">
        <v>31</v>
      </c>
      <c r="D68" s="200" t="s">
        <v>63</v>
      </c>
      <c r="E68" s="126"/>
      <c r="F68" s="201" t="s">
        <v>9</v>
      </c>
      <c r="G68" s="201">
        <v>5</v>
      </c>
      <c r="H68" s="202" t="s">
        <v>62</v>
      </c>
      <c r="I68" s="203">
        <v>30808</v>
      </c>
      <c r="J68" s="203">
        <f>2736+20030</f>
        <v>22766</v>
      </c>
      <c r="K68" s="204">
        <v>8042</v>
      </c>
      <c r="L68" s="204">
        <v>0</v>
      </c>
      <c r="M68" s="204">
        <v>0</v>
      </c>
      <c r="N68" s="204">
        <v>0</v>
      </c>
      <c r="O68" s="204">
        <v>0</v>
      </c>
      <c r="P68" s="205">
        <v>0</v>
      </c>
      <c r="Q68" s="205">
        <v>0</v>
      </c>
      <c r="R68" s="206">
        <v>0</v>
      </c>
      <c r="S68" s="206">
        <v>0</v>
      </c>
      <c r="T68" s="206">
        <v>0</v>
      </c>
      <c r="U68" s="204">
        <v>0</v>
      </c>
      <c r="V68" s="204">
        <v>0</v>
      </c>
      <c r="W68" s="204">
        <v>0</v>
      </c>
      <c r="X68" s="204">
        <v>0</v>
      </c>
      <c r="Y68" s="207">
        <v>0</v>
      </c>
      <c r="Z68" s="264" t="s">
        <v>255</v>
      </c>
      <c r="AA68" s="264" t="s">
        <v>279</v>
      </c>
      <c r="AB68" s="208" t="s">
        <v>50</v>
      </c>
      <c r="AC68" s="216" t="s">
        <v>61</v>
      </c>
    </row>
    <row r="69" spans="1:29" ht="25.5" customHeight="1">
      <c r="A69" s="131">
        <v>5213740001</v>
      </c>
      <c r="B69" s="124">
        <v>60</v>
      </c>
      <c r="C69" s="125" t="s">
        <v>31</v>
      </c>
      <c r="D69" s="200" t="s">
        <v>63</v>
      </c>
      <c r="E69" s="126"/>
      <c r="F69" s="201" t="s">
        <v>9</v>
      </c>
      <c r="G69" s="201">
        <v>5</v>
      </c>
      <c r="H69" s="202" t="s">
        <v>285</v>
      </c>
      <c r="I69" s="203">
        <v>41122</v>
      </c>
      <c r="J69" s="203">
        <v>23777</v>
      </c>
      <c r="K69" s="204">
        <v>11462</v>
      </c>
      <c r="L69" s="204">
        <v>0</v>
      </c>
      <c r="M69" s="204">
        <v>5883</v>
      </c>
      <c r="N69" s="204">
        <v>0</v>
      </c>
      <c r="O69" s="204">
        <v>0</v>
      </c>
      <c r="P69" s="205">
        <v>0</v>
      </c>
      <c r="Q69" s="205">
        <v>0</v>
      </c>
      <c r="R69" s="206">
        <v>0</v>
      </c>
      <c r="S69" s="206">
        <v>0</v>
      </c>
      <c r="T69" s="206">
        <v>0</v>
      </c>
      <c r="U69" s="204">
        <v>0</v>
      </c>
      <c r="V69" s="204">
        <v>0</v>
      </c>
      <c r="W69" s="204">
        <v>0</v>
      </c>
      <c r="X69" s="204">
        <v>0</v>
      </c>
      <c r="Y69" s="207">
        <v>0</v>
      </c>
      <c r="Z69" s="264" t="s">
        <v>255</v>
      </c>
      <c r="AA69" s="264" t="s">
        <v>66</v>
      </c>
      <c r="AB69" s="208" t="s">
        <v>19</v>
      </c>
      <c r="AC69" s="216" t="s">
        <v>61</v>
      </c>
    </row>
    <row r="70" spans="1:29" ht="25.5" customHeight="1">
      <c r="A70" s="131">
        <v>5213740002</v>
      </c>
      <c r="B70" s="124">
        <v>60</v>
      </c>
      <c r="C70" s="125" t="s">
        <v>31</v>
      </c>
      <c r="D70" s="200" t="s">
        <v>63</v>
      </c>
      <c r="E70" s="126"/>
      <c r="F70" s="201" t="s">
        <v>9</v>
      </c>
      <c r="G70" s="201">
        <v>5</v>
      </c>
      <c r="H70" s="202" t="s">
        <v>284</v>
      </c>
      <c r="I70" s="203">
        <v>35174</v>
      </c>
      <c r="J70" s="203">
        <v>21068</v>
      </c>
      <c r="K70" s="204">
        <v>8031</v>
      </c>
      <c r="L70" s="204">
        <v>0</v>
      </c>
      <c r="M70" s="204">
        <v>6075</v>
      </c>
      <c r="N70" s="204">
        <v>0</v>
      </c>
      <c r="O70" s="204">
        <v>0</v>
      </c>
      <c r="P70" s="205">
        <v>0</v>
      </c>
      <c r="Q70" s="205">
        <v>0</v>
      </c>
      <c r="R70" s="206">
        <v>0</v>
      </c>
      <c r="S70" s="206">
        <v>0</v>
      </c>
      <c r="T70" s="206">
        <v>0</v>
      </c>
      <c r="U70" s="204">
        <v>0</v>
      </c>
      <c r="V70" s="204">
        <v>0</v>
      </c>
      <c r="W70" s="204">
        <v>0</v>
      </c>
      <c r="X70" s="204">
        <v>0</v>
      </c>
      <c r="Y70" s="207">
        <v>0</v>
      </c>
      <c r="Z70" s="264" t="s">
        <v>255</v>
      </c>
      <c r="AA70" s="264" t="s">
        <v>66</v>
      </c>
      <c r="AB70" s="208" t="s">
        <v>19</v>
      </c>
      <c r="AC70" s="216" t="s">
        <v>61</v>
      </c>
    </row>
    <row r="71" spans="1:29">
      <c r="A71" s="131">
        <v>5113520006</v>
      </c>
      <c r="B71" s="124">
        <v>60</v>
      </c>
      <c r="C71" s="125" t="s">
        <v>31</v>
      </c>
      <c r="D71" s="200" t="s">
        <v>10</v>
      </c>
      <c r="E71" s="126"/>
      <c r="F71" s="201" t="s">
        <v>9</v>
      </c>
      <c r="G71" s="201">
        <v>5</v>
      </c>
      <c r="H71" s="202" t="s">
        <v>282</v>
      </c>
      <c r="I71" s="203">
        <v>480948</v>
      </c>
      <c r="J71" s="203">
        <v>24652</v>
      </c>
      <c r="K71" s="204">
        <v>13443</v>
      </c>
      <c r="L71" s="204">
        <v>81000</v>
      </c>
      <c r="M71" s="204">
        <v>10000</v>
      </c>
      <c r="N71" s="204">
        <v>48856</v>
      </c>
      <c r="O71" s="204">
        <v>0</v>
      </c>
      <c r="P71" s="205">
        <v>189000</v>
      </c>
      <c r="Q71" s="205">
        <v>113997</v>
      </c>
      <c r="R71" s="206">
        <v>0</v>
      </c>
      <c r="S71" s="206">
        <v>0</v>
      </c>
      <c r="T71" s="206">
        <v>0</v>
      </c>
      <c r="U71" s="204">
        <v>0</v>
      </c>
      <c r="V71" s="204">
        <v>0</v>
      </c>
      <c r="W71" s="204">
        <v>0</v>
      </c>
      <c r="X71" s="204">
        <v>0</v>
      </c>
      <c r="Y71" s="207">
        <v>0</v>
      </c>
      <c r="Z71" s="264" t="s">
        <v>251</v>
      </c>
      <c r="AA71" s="264" t="s">
        <v>247</v>
      </c>
      <c r="AB71" s="208" t="s">
        <v>21</v>
      </c>
      <c r="AC71" s="216" t="s">
        <v>61</v>
      </c>
    </row>
    <row r="72" spans="1:29" ht="51" customHeight="1">
      <c r="A72" s="131">
        <v>5523720001</v>
      </c>
      <c r="B72" s="124">
        <v>60</v>
      </c>
      <c r="C72" s="125" t="s">
        <v>31</v>
      </c>
      <c r="D72" s="200" t="s">
        <v>13</v>
      </c>
      <c r="E72" s="126"/>
      <c r="F72" s="201" t="s">
        <v>9</v>
      </c>
      <c r="G72" s="201">
        <v>5</v>
      </c>
      <c r="H72" s="202" t="s">
        <v>226</v>
      </c>
      <c r="I72" s="203">
        <v>210295</v>
      </c>
      <c r="J72" s="203">
        <v>19930</v>
      </c>
      <c r="K72" s="204">
        <v>6227</v>
      </c>
      <c r="L72" s="204">
        <v>22885</v>
      </c>
      <c r="M72" s="204">
        <v>4650</v>
      </c>
      <c r="N72" s="204">
        <v>30962</v>
      </c>
      <c r="O72" s="204">
        <v>0</v>
      </c>
      <c r="P72" s="205">
        <v>53397</v>
      </c>
      <c r="Q72" s="205">
        <v>72244</v>
      </c>
      <c r="R72" s="206">
        <v>0</v>
      </c>
      <c r="S72" s="206">
        <v>0</v>
      </c>
      <c r="T72" s="206">
        <v>0</v>
      </c>
      <c r="U72" s="204">
        <v>0</v>
      </c>
      <c r="V72" s="204">
        <v>0</v>
      </c>
      <c r="W72" s="204">
        <v>0</v>
      </c>
      <c r="X72" s="204">
        <v>0</v>
      </c>
      <c r="Y72" s="207">
        <v>0</v>
      </c>
      <c r="Z72" s="264" t="s">
        <v>279</v>
      </c>
      <c r="AA72" s="264" t="s">
        <v>332</v>
      </c>
      <c r="AB72" s="208" t="s">
        <v>53</v>
      </c>
      <c r="AC72" s="216" t="s">
        <v>61</v>
      </c>
    </row>
    <row r="73" spans="1:29" ht="51" customHeight="1">
      <c r="A73" s="131">
        <v>5813520010</v>
      </c>
      <c r="B73" s="124">
        <v>60</v>
      </c>
      <c r="C73" s="125" t="s">
        <v>31</v>
      </c>
      <c r="D73" s="200" t="s">
        <v>10</v>
      </c>
      <c r="E73" s="126"/>
      <c r="F73" s="201" t="s">
        <v>9</v>
      </c>
      <c r="G73" s="201">
        <v>5</v>
      </c>
      <c r="H73" s="202" t="s">
        <v>330</v>
      </c>
      <c r="I73" s="203">
        <v>150000</v>
      </c>
      <c r="J73" s="203">
        <v>3381</v>
      </c>
      <c r="K73" s="204">
        <v>2436</v>
      </c>
      <c r="L73" s="204">
        <v>10262</v>
      </c>
      <c r="M73" s="204">
        <v>9183</v>
      </c>
      <c r="N73" s="204">
        <v>30238</v>
      </c>
      <c r="O73" s="204">
        <v>0</v>
      </c>
      <c r="P73" s="205">
        <v>23944</v>
      </c>
      <c r="Q73" s="205">
        <v>70556</v>
      </c>
      <c r="R73" s="206">
        <v>0</v>
      </c>
      <c r="S73" s="206">
        <v>0</v>
      </c>
      <c r="T73" s="206">
        <v>0</v>
      </c>
      <c r="U73" s="204">
        <v>0</v>
      </c>
      <c r="V73" s="204">
        <v>0</v>
      </c>
      <c r="W73" s="204">
        <v>0</v>
      </c>
      <c r="X73" s="204">
        <v>0</v>
      </c>
      <c r="Y73" s="207">
        <v>0</v>
      </c>
      <c r="Z73" s="264" t="s">
        <v>257</v>
      </c>
      <c r="AA73" s="264" t="s">
        <v>292</v>
      </c>
      <c r="AB73" s="208" t="s">
        <v>23</v>
      </c>
      <c r="AC73" s="216" t="s">
        <v>61</v>
      </c>
    </row>
    <row r="74" spans="1:29" ht="38.25" customHeight="1">
      <c r="A74" s="131">
        <v>5323520006</v>
      </c>
      <c r="B74" s="124">
        <v>60</v>
      </c>
      <c r="C74" s="125" t="s">
        <v>31</v>
      </c>
      <c r="D74" s="200" t="s">
        <v>13</v>
      </c>
      <c r="E74" s="126"/>
      <c r="F74" s="201" t="s">
        <v>9</v>
      </c>
      <c r="G74" s="201">
        <v>5</v>
      </c>
      <c r="H74" s="202" t="s">
        <v>420</v>
      </c>
      <c r="I74" s="203">
        <v>115546</v>
      </c>
      <c r="J74" s="203">
        <v>10085</v>
      </c>
      <c r="K74" s="204">
        <v>1000</v>
      </c>
      <c r="L74" s="204">
        <v>17700</v>
      </c>
      <c r="M74" s="204">
        <v>470</v>
      </c>
      <c r="N74" s="204">
        <v>13497</v>
      </c>
      <c r="O74" s="204">
        <v>0</v>
      </c>
      <c r="P74" s="205">
        <v>41300</v>
      </c>
      <c r="Q74" s="205">
        <v>31494</v>
      </c>
      <c r="R74" s="206">
        <v>0</v>
      </c>
      <c r="S74" s="206">
        <v>0</v>
      </c>
      <c r="T74" s="206">
        <v>0</v>
      </c>
      <c r="U74" s="204">
        <v>0</v>
      </c>
      <c r="V74" s="204">
        <v>0</v>
      </c>
      <c r="W74" s="204">
        <v>0</v>
      </c>
      <c r="X74" s="204">
        <v>0</v>
      </c>
      <c r="Y74" s="207">
        <v>0</v>
      </c>
      <c r="Z74" s="264" t="s">
        <v>254</v>
      </c>
      <c r="AA74" s="264" t="s">
        <v>18</v>
      </c>
      <c r="AB74" s="208" t="s">
        <v>48</v>
      </c>
      <c r="AC74" s="216" t="s">
        <v>61</v>
      </c>
    </row>
    <row r="75" spans="1:29">
      <c r="A75" s="131">
        <v>5003520012</v>
      </c>
      <c r="B75" s="124">
        <v>60</v>
      </c>
      <c r="C75" s="125" t="s">
        <v>31</v>
      </c>
      <c r="D75" s="200" t="s">
        <v>12</v>
      </c>
      <c r="E75" s="126"/>
      <c r="F75" s="201" t="s">
        <v>9</v>
      </c>
      <c r="G75" s="201">
        <v>5</v>
      </c>
      <c r="H75" s="202" t="s">
        <v>418</v>
      </c>
      <c r="I75" s="203">
        <v>386407</v>
      </c>
      <c r="J75" s="203">
        <v>8998</v>
      </c>
      <c r="K75" s="204">
        <v>9440</v>
      </c>
      <c r="L75" s="204">
        <v>34909</v>
      </c>
      <c r="M75" s="204">
        <v>18880</v>
      </c>
      <c r="N75" s="204">
        <v>69818</v>
      </c>
      <c r="O75" s="204">
        <v>0</v>
      </c>
      <c r="P75" s="205">
        <v>81454</v>
      </c>
      <c r="Q75" s="205">
        <v>162908</v>
      </c>
      <c r="R75" s="206">
        <v>0</v>
      </c>
      <c r="S75" s="206">
        <v>0</v>
      </c>
      <c r="T75" s="206">
        <v>0</v>
      </c>
      <c r="U75" s="204">
        <v>0</v>
      </c>
      <c r="V75" s="204">
        <v>0</v>
      </c>
      <c r="W75" s="204">
        <v>0</v>
      </c>
      <c r="X75" s="204">
        <v>0</v>
      </c>
      <c r="Y75" s="207">
        <v>0</v>
      </c>
      <c r="Z75" s="264" t="s">
        <v>251</v>
      </c>
      <c r="AA75" s="264" t="s">
        <v>247</v>
      </c>
      <c r="AB75" s="208" t="s">
        <v>22</v>
      </c>
      <c r="AC75" s="216" t="s">
        <v>61</v>
      </c>
    </row>
    <row r="76" spans="1:29" ht="38.25" customHeight="1">
      <c r="A76" s="131">
        <v>5413520012</v>
      </c>
      <c r="B76" s="124">
        <v>60</v>
      </c>
      <c r="C76" s="125" t="s">
        <v>31</v>
      </c>
      <c r="D76" s="200" t="s">
        <v>10</v>
      </c>
      <c r="E76" s="126" t="s">
        <v>6</v>
      </c>
      <c r="F76" s="201" t="s">
        <v>9</v>
      </c>
      <c r="G76" s="201">
        <v>5</v>
      </c>
      <c r="H76" s="202" t="s">
        <v>419</v>
      </c>
      <c r="I76" s="203">
        <v>663011</v>
      </c>
      <c r="J76" s="203">
        <v>3189</v>
      </c>
      <c r="K76" s="204">
        <v>15000</v>
      </c>
      <c r="L76" s="204">
        <v>4500</v>
      </c>
      <c r="M76" s="204">
        <v>40612</v>
      </c>
      <c r="N76" s="204">
        <v>154263</v>
      </c>
      <c r="O76" s="204">
        <v>75000</v>
      </c>
      <c r="P76" s="205">
        <v>10500</v>
      </c>
      <c r="Q76" s="205">
        <v>359947</v>
      </c>
      <c r="R76" s="206">
        <v>0</v>
      </c>
      <c r="S76" s="206">
        <v>0</v>
      </c>
      <c r="T76" s="206">
        <v>0</v>
      </c>
      <c r="U76" s="204">
        <v>0</v>
      </c>
      <c r="V76" s="204">
        <v>0</v>
      </c>
      <c r="W76" s="204">
        <v>0</v>
      </c>
      <c r="X76" s="204">
        <v>0</v>
      </c>
      <c r="Y76" s="207">
        <v>0</v>
      </c>
      <c r="Z76" s="264" t="s">
        <v>253</v>
      </c>
      <c r="AA76" s="264" t="s">
        <v>449</v>
      </c>
      <c r="AB76" s="208" t="s">
        <v>45</v>
      </c>
      <c r="AC76" s="216" t="s">
        <v>61</v>
      </c>
    </row>
    <row r="77" spans="1:29">
      <c r="A77" s="131">
        <v>5323520010</v>
      </c>
      <c r="B77" s="124">
        <v>60</v>
      </c>
      <c r="C77" s="125" t="s">
        <v>31</v>
      </c>
      <c r="D77" s="200" t="s">
        <v>10</v>
      </c>
      <c r="E77" s="126" t="s">
        <v>354</v>
      </c>
      <c r="F77" s="201" t="s">
        <v>9</v>
      </c>
      <c r="G77" s="201">
        <v>5</v>
      </c>
      <c r="H77" s="202" t="s">
        <v>293</v>
      </c>
      <c r="I77" s="203">
        <v>2943710</v>
      </c>
      <c r="J77" s="203">
        <v>213859</v>
      </c>
      <c r="K77" s="204">
        <v>10000</v>
      </c>
      <c r="L77" s="204">
        <v>267000</v>
      </c>
      <c r="M77" s="204">
        <v>20203</v>
      </c>
      <c r="N77" s="204">
        <v>355288</v>
      </c>
      <c r="O77" s="204">
        <v>0</v>
      </c>
      <c r="P77" s="205">
        <v>623000</v>
      </c>
      <c r="Q77" s="205">
        <v>829007</v>
      </c>
      <c r="R77" s="206">
        <v>0</v>
      </c>
      <c r="S77" s="206">
        <v>0</v>
      </c>
      <c r="T77" s="206">
        <v>437747</v>
      </c>
      <c r="U77" s="204">
        <v>0</v>
      </c>
      <c r="V77" s="204">
        <v>0</v>
      </c>
      <c r="W77" s="204">
        <v>0</v>
      </c>
      <c r="X77" s="204">
        <v>187606</v>
      </c>
      <c r="Y77" s="207">
        <v>0</v>
      </c>
      <c r="Z77" s="264" t="s">
        <v>255</v>
      </c>
      <c r="AA77" s="264" t="s">
        <v>311</v>
      </c>
      <c r="AB77" s="208" t="s">
        <v>48</v>
      </c>
      <c r="AC77" s="216" t="s">
        <v>61</v>
      </c>
    </row>
    <row r="78" spans="1:29" ht="63.75" customHeight="1">
      <c r="A78" s="131">
        <v>5113520010</v>
      </c>
      <c r="B78" s="124">
        <v>60</v>
      </c>
      <c r="C78" s="125" t="s">
        <v>31</v>
      </c>
      <c r="D78" s="200" t="s">
        <v>10</v>
      </c>
      <c r="E78" s="126" t="s">
        <v>6</v>
      </c>
      <c r="F78" s="201" t="s">
        <v>9</v>
      </c>
      <c r="G78" s="201">
        <v>5</v>
      </c>
      <c r="H78" s="202" t="s">
        <v>294</v>
      </c>
      <c r="I78" s="203">
        <v>1214320</v>
      </c>
      <c r="J78" s="203">
        <v>75861</v>
      </c>
      <c r="K78" s="204">
        <v>63210</v>
      </c>
      <c r="L78" s="204">
        <v>170667</v>
      </c>
      <c r="M78" s="204">
        <v>40636</v>
      </c>
      <c r="N78" s="204">
        <v>109717</v>
      </c>
      <c r="O78" s="204">
        <v>100000</v>
      </c>
      <c r="P78" s="205">
        <v>398223</v>
      </c>
      <c r="Q78" s="205">
        <v>256006</v>
      </c>
      <c r="R78" s="206">
        <v>0</v>
      </c>
      <c r="S78" s="206">
        <v>0</v>
      </c>
      <c r="T78" s="206">
        <v>0</v>
      </c>
      <c r="U78" s="204">
        <v>0</v>
      </c>
      <c r="V78" s="204">
        <v>0</v>
      </c>
      <c r="W78" s="204">
        <v>0</v>
      </c>
      <c r="X78" s="204">
        <v>0</v>
      </c>
      <c r="Y78" s="207">
        <v>0</v>
      </c>
      <c r="Z78" s="264" t="s">
        <v>257</v>
      </c>
      <c r="AA78" s="264" t="s">
        <v>415</v>
      </c>
      <c r="AB78" s="208" t="s">
        <v>21</v>
      </c>
      <c r="AC78" s="216" t="s">
        <v>61</v>
      </c>
    </row>
    <row r="79" spans="1:29" ht="38.25" customHeight="1">
      <c r="A79" s="131">
        <v>5523720002</v>
      </c>
      <c r="B79" s="124">
        <v>60</v>
      </c>
      <c r="C79" s="125" t="s">
        <v>31</v>
      </c>
      <c r="D79" s="200" t="s">
        <v>13</v>
      </c>
      <c r="E79" s="126"/>
      <c r="F79" s="201" t="s">
        <v>9</v>
      </c>
      <c r="G79" s="201">
        <v>5</v>
      </c>
      <c r="H79" s="202" t="s">
        <v>227</v>
      </c>
      <c r="I79" s="203">
        <v>467919</v>
      </c>
      <c r="J79" s="203">
        <v>17314</v>
      </c>
      <c r="K79" s="204">
        <v>11555</v>
      </c>
      <c r="L79" s="204">
        <v>93600</v>
      </c>
      <c r="M79" s="204">
        <v>17923</v>
      </c>
      <c r="N79" s="204">
        <v>32738</v>
      </c>
      <c r="O79" s="204">
        <v>0</v>
      </c>
      <c r="P79" s="205">
        <v>218400</v>
      </c>
      <c r="Q79" s="205">
        <v>76389</v>
      </c>
      <c r="R79" s="206">
        <v>0</v>
      </c>
      <c r="S79" s="206">
        <v>0</v>
      </c>
      <c r="T79" s="206">
        <v>0</v>
      </c>
      <c r="U79" s="204">
        <v>0</v>
      </c>
      <c r="V79" s="204">
        <v>0</v>
      </c>
      <c r="W79" s="204">
        <v>0</v>
      </c>
      <c r="X79" s="204">
        <v>0</v>
      </c>
      <c r="Y79" s="207">
        <v>0</v>
      </c>
      <c r="Z79" s="264" t="s">
        <v>255</v>
      </c>
      <c r="AA79" s="264" t="s">
        <v>46</v>
      </c>
      <c r="AB79" s="208" t="s">
        <v>53</v>
      </c>
      <c r="AC79" s="216" t="s">
        <v>61</v>
      </c>
    </row>
    <row r="80" spans="1:29" ht="38.25" customHeight="1">
      <c r="A80" s="131">
        <v>5323520009</v>
      </c>
      <c r="B80" s="124">
        <v>60</v>
      </c>
      <c r="C80" s="125" t="s">
        <v>31</v>
      </c>
      <c r="D80" s="200" t="s">
        <v>13</v>
      </c>
      <c r="E80" s="392" t="s">
        <v>354</v>
      </c>
      <c r="F80" s="201" t="s">
        <v>9</v>
      </c>
      <c r="G80" s="201">
        <v>5</v>
      </c>
      <c r="H80" s="202" t="s">
        <v>840</v>
      </c>
      <c r="I80" s="203">
        <v>929607</v>
      </c>
      <c r="J80" s="203">
        <v>29532</v>
      </c>
      <c r="K80" s="204">
        <v>20000</v>
      </c>
      <c r="L80" s="204">
        <v>24000</v>
      </c>
      <c r="M80" s="204">
        <v>13429</v>
      </c>
      <c r="N80" s="204">
        <v>145994</v>
      </c>
      <c r="O80" s="204">
        <v>0</v>
      </c>
      <c r="P80" s="205">
        <v>56000</v>
      </c>
      <c r="Q80" s="205">
        <v>340652</v>
      </c>
      <c r="R80" s="206">
        <v>0</v>
      </c>
      <c r="S80" s="206">
        <v>0</v>
      </c>
      <c r="T80" s="206">
        <v>210000</v>
      </c>
      <c r="U80" s="204">
        <v>0</v>
      </c>
      <c r="V80" s="204">
        <v>0</v>
      </c>
      <c r="W80" s="204">
        <v>0</v>
      </c>
      <c r="X80" s="204">
        <v>90000</v>
      </c>
      <c r="Y80" s="207">
        <v>0</v>
      </c>
      <c r="Z80" s="264">
        <v>41913</v>
      </c>
      <c r="AA80" s="264">
        <v>42430</v>
      </c>
      <c r="AB80" s="208" t="s">
        <v>48</v>
      </c>
      <c r="AC80" s="216" t="s">
        <v>61</v>
      </c>
    </row>
    <row r="81" spans="1:29" ht="51" customHeight="1">
      <c r="A81" s="131">
        <v>5413520013</v>
      </c>
      <c r="B81" s="124">
        <v>60</v>
      </c>
      <c r="C81" s="125" t="s">
        <v>31</v>
      </c>
      <c r="D81" s="200" t="s">
        <v>13</v>
      </c>
      <c r="E81" s="126"/>
      <c r="F81" s="201" t="s">
        <v>9</v>
      </c>
      <c r="G81" s="201">
        <v>5</v>
      </c>
      <c r="H81" s="202" t="s">
        <v>421</v>
      </c>
      <c r="I81" s="203">
        <v>76275</v>
      </c>
      <c r="J81" s="203">
        <v>3931</v>
      </c>
      <c r="K81" s="204">
        <v>3000</v>
      </c>
      <c r="L81" s="204">
        <v>2594</v>
      </c>
      <c r="M81" s="204">
        <v>696</v>
      </c>
      <c r="N81" s="204">
        <v>18000</v>
      </c>
      <c r="O81" s="204">
        <v>0</v>
      </c>
      <c r="P81" s="205">
        <v>6054</v>
      </c>
      <c r="Q81" s="205">
        <v>42000</v>
      </c>
      <c r="R81" s="206">
        <v>0</v>
      </c>
      <c r="S81" s="206">
        <v>0</v>
      </c>
      <c r="T81" s="206">
        <v>0</v>
      </c>
      <c r="U81" s="204">
        <v>0</v>
      </c>
      <c r="V81" s="204">
        <v>0</v>
      </c>
      <c r="W81" s="204">
        <v>0</v>
      </c>
      <c r="X81" s="204">
        <v>0</v>
      </c>
      <c r="Y81" s="207">
        <v>0</v>
      </c>
      <c r="Z81" s="264" t="s">
        <v>36</v>
      </c>
      <c r="AA81" s="264" t="s">
        <v>66</v>
      </c>
      <c r="AB81" s="208" t="s">
        <v>45</v>
      </c>
      <c r="AC81" s="216" t="s">
        <v>61</v>
      </c>
    </row>
    <row r="82" spans="1:29" ht="63.75" customHeight="1">
      <c r="A82" s="131">
        <v>5623520015</v>
      </c>
      <c r="B82" s="124">
        <v>60</v>
      </c>
      <c r="C82" s="125" t="s">
        <v>31</v>
      </c>
      <c r="D82" s="200" t="s">
        <v>10</v>
      </c>
      <c r="E82" s="126"/>
      <c r="F82" s="201" t="s">
        <v>9</v>
      </c>
      <c r="G82" s="201">
        <v>5</v>
      </c>
      <c r="H82" s="202" t="s">
        <v>422</v>
      </c>
      <c r="I82" s="203">
        <v>680769</v>
      </c>
      <c r="J82" s="203">
        <v>7853</v>
      </c>
      <c r="K82" s="204">
        <v>35000</v>
      </c>
      <c r="L82" s="204">
        <v>6000</v>
      </c>
      <c r="M82" s="204">
        <v>25224</v>
      </c>
      <c r="N82" s="204">
        <v>177808</v>
      </c>
      <c r="O82" s="204">
        <v>0</v>
      </c>
      <c r="P82" s="205">
        <v>14000</v>
      </c>
      <c r="Q82" s="205">
        <v>414884</v>
      </c>
      <c r="R82" s="206">
        <v>0</v>
      </c>
      <c r="S82" s="206">
        <v>0</v>
      </c>
      <c r="T82" s="206">
        <v>0</v>
      </c>
      <c r="U82" s="204">
        <v>0</v>
      </c>
      <c r="V82" s="204">
        <v>0</v>
      </c>
      <c r="W82" s="204">
        <v>0</v>
      </c>
      <c r="X82" s="204">
        <v>0</v>
      </c>
      <c r="Y82" s="207">
        <v>0</v>
      </c>
      <c r="Z82" s="264" t="s">
        <v>36</v>
      </c>
      <c r="AA82" s="264" t="s">
        <v>275</v>
      </c>
      <c r="AB82" s="208" t="s">
        <v>25</v>
      </c>
      <c r="AC82" s="216" t="s">
        <v>61</v>
      </c>
    </row>
    <row r="83" spans="1:29" ht="38.25" customHeight="1">
      <c r="A83" s="131">
        <v>5623520016</v>
      </c>
      <c r="B83" s="124">
        <v>60</v>
      </c>
      <c r="C83" s="125" t="s">
        <v>31</v>
      </c>
      <c r="D83" s="200" t="s">
        <v>10</v>
      </c>
      <c r="E83" s="126"/>
      <c r="F83" s="201" t="s">
        <v>9</v>
      </c>
      <c r="G83" s="201">
        <v>5</v>
      </c>
      <c r="H83" s="202" t="s">
        <v>423</v>
      </c>
      <c r="I83" s="203">
        <v>620039</v>
      </c>
      <c r="J83" s="203">
        <v>11444</v>
      </c>
      <c r="K83" s="204">
        <v>35000</v>
      </c>
      <c r="L83" s="204">
        <v>0</v>
      </c>
      <c r="M83" s="204">
        <v>15560</v>
      </c>
      <c r="N83" s="204">
        <v>167410</v>
      </c>
      <c r="O83" s="204">
        <v>0</v>
      </c>
      <c r="P83" s="205">
        <v>0</v>
      </c>
      <c r="Q83" s="205">
        <v>390625</v>
      </c>
      <c r="R83" s="206">
        <v>0</v>
      </c>
      <c r="S83" s="206">
        <v>0</v>
      </c>
      <c r="T83" s="206">
        <v>0</v>
      </c>
      <c r="U83" s="204">
        <v>0</v>
      </c>
      <c r="V83" s="204">
        <v>0</v>
      </c>
      <c r="W83" s="204">
        <v>0</v>
      </c>
      <c r="X83" s="204">
        <v>0</v>
      </c>
      <c r="Y83" s="207">
        <v>0</v>
      </c>
      <c r="Z83" s="264" t="s">
        <v>406</v>
      </c>
      <c r="AA83" s="264" t="s">
        <v>292</v>
      </c>
      <c r="AB83" s="208" t="s">
        <v>25</v>
      </c>
      <c r="AC83" s="216" t="s">
        <v>61</v>
      </c>
    </row>
    <row r="84" spans="1:29" ht="38.25" customHeight="1">
      <c r="A84" s="131">
        <v>5513520010</v>
      </c>
      <c r="B84" s="124">
        <v>60</v>
      </c>
      <c r="C84" s="125" t="s">
        <v>31</v>
      </c>
      <c r="D84" s="200" t="s">
        <v>13</v>
      </c>
      <c r="E84" s="126"/>
      <c r="F84" s="201" t="s">
        <v>9</v>
      </c>
      <c r="G84" s="201">
        <v>5</v>
      </c>
      <c r="H84" s="202" t="s">
        <v>424</v>
      </c>
      <c r="I84" s="203">
        <v>110337</v>
      </c>
      <c r="J84" s="203">
        <v>1697</v>
      </c>
      <c r="K84" s="204">
        <v>6000</v>
      </c>
      <c r="L84" s="204">
        <v>3000</v>
      </c>
      <c r="M84" s="204">
        <v>3337</v>
      </c>
      <c r="N84" s="204">
        <v>26791</v>
      </c>
      <c r="O84" s="204">
        <v>0</v>
      </c>
      <c r="P84" s="205">
        <v>7000</v>
      </c>
      <c r="Q84" s="205">
        <v>62512</v>
      </c>
      <c r="R84" s="206">
        <v>0</v>
      </c>
      <c r="S84" s="206">
        <v>0</v>
      </c>
      <c r="T84" s="206">
        <v>0</v>
      </c>
      <c r="U84" s="204">
        <v>0</v>
      </c>
      <c r="V84" s="204">
        <v>0</v>
      </c>
      <c r="W84" s="204">
        <v>0</v>
      </c>
      <c r="X84" s="204">
        <v>0</v>
      </c>
      <c r="Y84" s="207">
        <v>0</v>
      </c>
      <c r="Z84" s="264" t="s">
        <v>54</v>
      </c>
      <c r="AA84" s="264" t="s">
        <v>292</v>
      </c>
      <c r="AB84" s="208" t="s">
        <v>41</v>
      </c>
      <c r="AC84" s="216" t="s">
        <v>61</v>
      </c>
    </row>
    <row r="85" spans="1:29" ht="51" customHeight="1">
      <c r="A85" s="131">
        <v>5003520016</v>
      </c>
      <c r="B85" s="124">
        <v>60</v>
      </c>
      <c r="C85" s="125" t="s">
        <v>31</v>
      </c>
      <c r="D85" s="200" t="s">
        <v>13</v>
      </c>
      <c r="E85" s="126"/>
      <c r="F85" s="201" t="s">
        <v>9</v>
      </c>
      <c r="G85" s="201">
        <v>5</v>
      </c>
      <c r="H85" s="202" t="s">
        <v>425</v>
      </c>
      <c r="I85" s="203">
        <v>89655</v>
      </c>
      <c r="J85" s="203">
        <v>346</v>
      </c>
      <c r="K85" s="204">
        <v>5706</v>
      </c>
      <c r="L85" s="204">
        <v>16500</v>
      </c>
      <c r="M85" s="204">
        <v>2914</v>
      </c>
      <c r="N85" s="204">
        <v>7706</v>
      </c>
      <c r="O85" s="204">
        <v>0</v>
      </c>
      <c r="P85" s="205">
        <v>38500</v>
      </c>
      <c r="Q85" s="205">
        <v>17983</v>
      </c>
      <c r="R85" s="206">
        <v>0</v>
      </c>
      <c r="S85" s="206">
        <v>0</v>
      </c>
      <c r="T85" s="206">
        <v>0</v>
      </c>
      <c r="U85" s="204">
        <v>0</v>
      </c>
      <c r="V85" s="204">
        <v>0</v>
      </c>
      <c r="W85" s="204">
        <v>0</v>
      </c>
      <c r="X85" s="204">
        <v>0</v>
      </c>
      <c r="Y85" s="207">
        <v>0</v>
      </c>
      <c r="Z85" s="264" t="s">
        <v>255</v>
      </c>
      <c r="AA85" s="264" t="s">
        <v>66</v>
      </c>
      <c r="AB85" s="208" t="s">
        <v>22</v>
      </c>
      <c r="AC85" s="216" t="s">
        <v>61</v>
      </c>
    </row>
    <row r="86" spans="1:29" ht="38.25" customHeight="1">
      <c r="A86" s="131">
        <v>5513520008</v>
      </c>
      <c r="B86" s="124">
        <v>60</v>
      </c>
      <c r="C86" s="125" t="s">
        <v>31</v>
      </c>
      <c r="D86" s="200" t="s">
        <v>13</v>
      </c>
      <c r="E86" s="126"/>
      <c r="F86" s="201" t="s">
        <v>9</v>
      </c>
      <c r="G86" s="201">
        <v>5</v>
      </c>
      <c r="H86" s="202" t="s">
        <v>857</v>
      </c>
      <c r="I86" s="203">
        <v>461358</v>
      </c>
      <c r="J86" s="203">
        <v>847</v>
      </c>
      <c r="K86" s="204">
        <v>15000</v>
      </c>
      <c r="L86" s="204">
        <v>30000</v>
      </c>
      <c r="M86" s="204">
        <v>30289</v>
      </c>
      <c r="N86" s="204">
        <v>94567</v>
      </c>
      <c r="O86" s="204">
        <v>0</v>
      </c>
      <c r="P86" s="205">
        <v>70000</v>
      </c>
      <c r="Q86" s="205">
        <v>220655</v>
      </c>
      <c r="R86" s="206">
        <v>0</v>
      </c>
      <c r="S86" s="206">
        <v>0</v>
      </c>
      <c r="T86" s="206">
        <v>0</v>
      </c>
      <c r="U86" s="204">
        <v>0</v>
      </c>
      <c r="V86" s="204">
        <v>0</v>
      </c>
      <c r="W86" s="204">
        <v>0</v>
      </c>
      <c r="X86" s="204">
        <v>0</v>
      </c>
      <c r="Y86" s="207">
        <v>0</v>
      </c>
      <c r="Z86" s="264" t="s">
        <v>255</v>
      </c>
      <c r="AA86" s="264" t="s">
        <v>292</v>
      </c>
      <c r="AB86" s="208" t="s">
        <v>53</v>
      </c>
      <c r="AC86" s="216" t="s">
        <v>61</v>
      </c>
    </row>
    <row r="87" spans="1:29" ht="38.25" customHeight="1">
      <c r="A87" s="131">
        <v>5513720001</v>
      </c>
      <c r="B87" s="124">
        <v>60</v>
      </c>
      <c r="C87" s="125" t="s">
        <v>31</v>
      </c>
      <c r="D87" s="200" t="s">
        <v>13</v>
      </c>
      <c r="E87" s="126"/>
      <c r="F87" s="201" t="s">
        <v>9</v>
      </c>
      <c r="G87" s="201">
        <v>5</v>
      </c>
      <c r="H87" s="202" t="s">
        <v>426</v>
      </c>
      <c r="I87" s="203">
        <v>40010</v>
      </c>
      <c r="J87" s="203">
        <v>300</v>
      </c>
      <c r="K87" s="204">
        <v>0</v>
      </c>
      <c r="L87" s="204">
        <v>0</v>
      </c>
      <c r="M87" s="204">
        <v>3701</v>
      </c>
      <c r="N87" s="204">
        <v>10803</v>
      </c>
      <c r="O87" s="204">
        <v>0</v>
      </c>
      <c r="P87" s="205">
        <v>0</v>
      </c>
      <c r="Q87" s="205">
        <v>25206</v>
      </c>
      <c r="R87" s="206">
        <v>0</v>
      </c>
      <c r="S87" s="206">
        <v>0</v>
      </c>
      <c r="T87" s="206">
        <v>0</v>
      </c>
      <c r="U87" s="204">
        <v>0</v>
      </c>
      <c r="V87" s="204">
        <v>0</v>
      </c>
      <c r="W87" s="204">
        <v>0</v>
      </c>
      <c r="X87" s="204">
        <v>0</v>
      </c>
      <c r="Y87" s="207">
        <v>0</v>
      </c>
      <c r="Z87" s="264" t="s">
        <v>403</v>
      </c>
      <c r="AA87" s="264" t="s">
        <v>232</v>
      </c>
      <c r="AB87" s="208" t="s">
        <v>41</v>
      </c>
      <c r="AC87" s="216" t="s">
        <v>61</v>
      </c>
    </row>
    <row r="88" spans="1:29" ht="25.5">
      <c r="A88" s="131">
        <v>5513720002</v>
      </c>
      <c r="B88" s="124">
        <v>60</v>
      </c>
      <c r="C88" s="125" t="s">
        <v>31</v>
      </c>
      <c r="D88" s="200" t="s">
        <v>13</v>
      </c>
      <c r="E88" s="126"/>
      <c r="F88" s="201" t="s">
        <v>9</v>
      </c>
      <c r="G88" s="201">
        <v>5</v>
      </c>
      <c r="H88" s="202" t="s">
        <v>428</v>
      </c>
      <c r="I88" s="203">
        <v>108257</v>
      </c>
      <c r="J88" s="203">
        <v>480</v>
      </c>
      <c r="K88" s="204">
        <v>850</v>
      </c>
      <c r="L88" s="204">
        <v>1020</v>
      </c>
      <c r="M88" s="204">
        <v>9496</v>
      </c>
      <c r="N88" s="204">
        <v>28209</v>
      </c>
      <c r="O88" s="204">
        <v>0</v>
      </c>
      <c r="P88" s="205">
        <v>2380</v>
      </c>
      <c r="Q88" s="205">
        <v>65822</v>
      </c>
      <c r="R88" s="206">
        <v>0</v>
      </c>
      <c r="S88" s="206">
        <v>0</v>
      </c>
      <c r="T88" s="206">
        <v>0</v>
      </c>
      <c r="U88" s="204">
        <v>0</v>
      </c>
      <c r="V88" s="204">
        <v>0</v>
      </c>
      <c r="W88" s="204">
        <v>0</v>
      </c>
      <c r="X88" s="204">
        <v>0</v>
      </c>
      <c r="Y88" s="207">
        <v>0</v>
      </c>
      <c r="Z88" s="264" t="s">
        <v>36</v>
      </c>
      <c r="AA88" s="264" t="s">
        <v>275</v>
      </c>
      <c r="AB88" s="208" t="s">
        <v>41</v>
      </c>
      <c r="AC88" s="216" t="s">
        <v>61</v>
      </c>
    </row>
    <row r="89" spans="1:29" ht="51" customHeight="1">
      <c r="A89" s="131">
        <v>5003270007</v>
      </c>
      <c r="B89" s="124">
        <v>60</v>
      </c>
      <c r="C89" s="125" t="s">
        <v>31</v>
      </c>
      <c r="D89" s="200" t="s">
        <v>13</v>
      </c>
      <c r="E89" s="126"/>
      <c r="F89" s="201" t="s">
        <v>9</v>
      </c>
      <c r="G89" s="201">
        <v>5</v>
      </c>
      <c r="H89" s="202" t="s">
        <v>218</v>
      </c>
      <c r="I89" s="203">
        <v>998000</v>
      </c>
      <c r="J89" s="203">
        <v>71419</v>
      </c>
      <c r="K89" s="204">
        <v>14081</v>
      </c>
      <c r="L89" s="204">
        <v>66150</v>
      </c>
      <c r="M89" s="204">
        <v>14300</v>
      </c>
      <c r="N89" s="204">
        <v>203310</v>
      </c>
      <c r="O89" s="204">
        <v>0</v>
      </c>
      <c r="P89" s="205">
        <v>154350</v>
      </c>
      <c r="Q89" s="205">
        <v>474390</v>
      </c>
      <c r="R89" s="206">
        <v>0</v>
      </c>
      <c r="S89" s="206">
        <v>0</v>
      </c>
      <c r="T89" s="206">
        <v>0</v>
      </c>
      <c r="U89" s="204">
        <v>0</v>
      </c>
      <c r="V89" s="204">
        <v>0</v>
      </c>
      <c r="W89" s="204">
        <v>0</v>
      </c>
      <c r="X89" s="204">
        <v>0</v>
      </c>
      <c r="Y89" s="207">
        <v>0</v>
      </c>
      <c r="Z89" s="264" t="s">
        <v>255</v>
      </c>
      <c r="AA89" s="264" t="s">
        <v>275</v>
      </c>
      <c r="AB89" s="208" t="s">
        <v>51</v>
      </c>
      <c r="AC89" s="216" t="s">
        <v>61</v>
      </c>
    </row>
    <row r="90" spans="1:29" ht="51" customHeight="1">
      <c r="A90" s="131">
        <v>5003530003</v>
      </c>
      <c r="B90" s="124">
        <v>60</v>
      </c>
      <c r="C90" s="125" t="s">
        <v>31</v>
      </c>
      <c r="D90" s="200" t="s">
        <v>13</v>
      </c>
      <c r="E90" s="126"/>
      <c r="F90" s="201" t="s">
        <v>9</v>
      </c>
      <c r="G90" s="201">
        <v>5</v>
      </c>
      <c r="H90" s="202" t="s">
        <v>43</v>
      </c>
      <c r="I90" s="203">
        <v>767432</v>
      </c>
      <c r="J90" s="203">
        <v>19241</v>
      </c>
      <c r="K90" s="204">
        <v>35000</v>
      </c>
      <c r="L90" s="204">
        <v>9000</v>
      </c>
      <c r="M90" s="204">
        <v>22502</v>
      </c>
      <c r="N90" s="204">
        <v>159636</v>
      </c>
      <c r="O90" s="204">
        <v>128571</v>
      </c>
      <c r="P90" s="205">
        <v>21000</v>
      </c>
      <c r="Q90" s="205">
        <v>372482</v>
      </c>
      <c r="R90" s="206">
        <v>0</v>
      </c>
      <c r="S90" s="206">
        <v>0</v>
      </c>
      <c r="T90" s="206">
        <v>0</v>
      </c>
      <c r="U90" s="204">
        <v>0</v>
      </c>
      <c r="V90" s="204">
        <v>0</v>
      </c>
      <c r="W90" s="204">
        <v>0</v>
      </c>
      <c r="X90" s="204">
        <v>0</v>
      </c>
      <c r="Y90" s="207">
        <v>0</v>
      </c>
      <c r="Z90" s="264" t="s">
        <v>54</v>
      </c>
      <c r="AA90" s="264" t="s">
        <v>232</v>
      </c>
      <c r="AB90" s="208" t="s">
        <v>22</v>
      </c>
      <c r="AC90" s="216" t="s">
        <v>61</v>
      </c>
    </row>
    <row r="91" spans="1:29" ht="25.5" customHeight="1">
      <c r="A91" s="131">
        <v>5003520004</v>
      </c>
      <c r="B91" s="124">
        <v>60</v>
      </c>
      <c r="C91" s="125" t="s">
        <v>31</v>
      </c>
      <c r="D91" s="200" t="s">
        <v>172</v>
      </c>
      <c r="E91" s="126"/>
      <c r="F91" s="201" t="s">
        <v>9</v>
      </c>
      <c r="G91" s="201">
        <v>5</v>
      </c>
      <c r="H91" s="202" t="s">
        <v>429</v>
      </c>
      <c r="I91" s="203">
        <v>644525</v>
      </c>
      <c r="J91" s="203">
        <v>185898</v>
      </c>
      <c r="K91" s="204">
        <v>0</v>
      </c>
      <c r="L91" s="204">
        <v>0</v>
      </c>
      <c r="M91" s="204">
        <v>7000</v>
      </c>
      <c r="N91" s="204">
        <v>0</v>
      </c>
      <c r="O91" s="204">
        <v>103000</v>
      </c>
      <c r="P91" s="205">
        <v>0</v>
      </c>
      <c r="Q91" s="205">
        <v>0</v>
      </c>
      <c r="R91" s="206">
        <v>0</v>
      </c>
      <c r="S91" s="206">
        <v>0</v>
      </c>
      <c r="T91" s="206">
        <v>0</v>
      </c>
      <c r="U91" s="204">
        <v>0</v>
      </c>
      <c r="V91" s="204">
        <v>0</v>
      </c>
      <c r="W91" s="204">
        <v>0</v>
      </c>
      <c r="X91" s="204">
        <v>0</v>
      </c>
      <c r="Y91" s="207">
        <v>0</v>
      </c>
      <c r="Z91" s="264" t="s">
        <v>275</v>
      </c>
      <c r="AA91" s="264" t="s">
        <v>430</v>
      </c>
      <c r="AB91" s="208" t="s">
        <v>22</v>
      </c>
      <c r="AC91" s="216" t="s">
        <v>61</v>
      </c>
    </row>
    <row r="92" spans="1:29" ht="51" customHeight="1">
      <c r="A92" s="131">
        <v>5513520011</v>
      </c>
      <c r="B92" s="124">
        <v>60</v>
      </c>
      <c r="C92" s="125" t="s">
        <v>31</v>
      </c>
      <c r="D92" s="200" t="s">
        <v>13</v>
      </c>
      <c r="E92" s="126"/>
      <c r="F92" s="201" t="s">
        <v>9</v>
      </c>
      <c r="G92" s="201">
        <v>5</v>
      </c>
      <c r="H92" s="202" t="s">
        <v>431</v>
      </c>
      <c r="I92" s="203">
        <v>401789</v>
      </c>
      <c r="J92" s="203">
        <v>1308</v>
      </c>
      <c r="K92" s="204">
        <v>23000</v>
      </c>
      <c r="L92" s="204">
        <v>0</v>
      </c>
      <c r="M92" s="204">
        <v>15871</v>
      </c>
      <c r="N92" s="204">
        <v>65626</v>
      </c>
      <c r="O92" s="204">
        <v>142857</v>
      </c>
      <c r="P92" s="205">
        <v>0</v>
      </c>
      <c r="Q92" s="205">
        <v>153127</v>
      </c>
      <c r="R92" s="206">
        <v>0</v>
      </c>
      <c r="S92" s="206">
        <v>0</v>
      </c>
      <c r="T92" s="206">
        <v>0</v>
      </c>
      <c r="U92" s="204">
        <v>0</v>
      </c>
      <c r="V92" s="204">
        <v>0</v>
      </c>
      <c r="W92" s="204">
        <v>0</v>
      </c>
      <c r="X92" s="204">
        <v>0</v>
      </c>
      <c r="Y92" s="207">
        <v>0</v>
      </c>
      <c r="Z92" s="264" t="s">
        <v>36</v>
      </c>
      <c r="AA92" s="264" t="s">
        <v>232</v>
      </c>
      <c r="AB92" s="208" t="s">
        <v>41</v>
      </c>
      <c r="AC92" s="216" t="s">
        <v>61</v>
      </c>
    </row>
    <row r="93" spans="1:29" ht="25.5">
      <c r="A93" s="131">
        <v>5413710002</v>
      </c>
      <c r="B93" s="124">
        <v>60</v>
      </c>
      <c r="C93" s="125" t="s">
        <v>31</v>
      </c>
      <c r="D93" s="200" t="s">
        <v>10</v>
      </c>
      <c r="E93" s="126"/>
      <c r="F93" s="201" t="s">
        <v>9</v>
      </c>
      <c r="G93" s="201">
        <v>5</v>
      </c>
      <c r="H93" s="202" t="s">
        <v>432</v>
      </c>
      <c r="I93" s="203">
        <v>537211</v>
      </c>
      <c r="J93" s="203">
        <v>37581</v>
      </c>
      <c r="K93" s="204">
        <v>8000</v>
      </c>
      <c r="L93" s="204">
        <v>45000</v>
      </c>
      <c r="M93" s="204">
        <v>8141</v>
      </c>
      <c r="N93" s="204">
        <v>100047</v>
      </c>
      <c r="O93" s="204">
        <v>0</v>
      </c>
      <c r="P93" s="205">
        <v>105000</v>
      </c>
      <c r="Q93" s="205">
        <v>233442</v>
      </c>
      <c r="R93" s="206">
        <v>0</v>
      </c>
      <c r="S93" s="206">
        <v>0</v>
      </c>
      <c r="T93" s="206">
        <v>0</v>
      </c>
      <c r="U93" s="204">
        <v>0</v>
      </c>
      <c r="V93" s="204">
        <v>0</v>
      </c>
      <c r="W93" s="204">
        <v>0</v>
      </c>
      <c r="X93" s="204">
        <v>0</v>
      </c>
      <c r="Y93" s="207">
        <v>0</v>
      </c>
      <c r="Z93" s="264" t="s">
        <v>251</v>
      </c>
      <c r="AA93" s="264" t="s">
        <v>332</v>
      </c>
      <c r="AB93" s="208" t="s">
        <v>45</v>
      </c>
      <c r="AC93" s="216" t="s">
        <v>61</v>
      </c>
    </row>
    <row r="94" spans="1:29" ht="38.25" customHeight="1">
      <c r="A94" s="131">
        <v>5003730001</v>
      </c>
      <c r="B94" s="124">
        <v>60</v>
      </c>
      <c r="C94" s="125" t="s">
        <v>31</v>
      </c>
      <c r="D94" s="200" t="s">
        <v>13</v>
      </c>
      <c r="E94" s="126"/>
      <c r="F94" s="201" t="s">
        <v>9</v>
      </c>
      <c r="G94" s="201">
        <v>5</v>
      </c>
      <c r="H94" s="202" t="s">
        <v>433</v>
      </c>
      <c r="I94" s="203">
        <v>279861</v>
      </c>
      <c r="J94" s="203">
        <v>1000</v>
      </c>
      <c r="K94" s="204">
        <v>3000</v>
      </c>
      <c r="L94" s="204">
        <v>3300</v>
      </c>
      <c r="M94" s="204">
        <v>23986</v>
      </c>
      <c r="N94" s="204">
        <v>72262</v>
      </c>
      <c r="O94" s="204">
        <v>0</v>
      </c>
      <c r="P94" s="205">
        <v>7700</v>
      </c>
      <c r="Q94" s="205">
        <v>168613</v>
      </c>
      <c r="R94" s="206">
        <v>0</v>
      </c>
      <c r="S94" s="206">
        <v>0</v>
      </c>
      <c r="T94" s="206">
        <v>0</v>
      </c>
      <c r="U94" s="204">
        <v>0</v>
      </c>
      <c r="V94" s="204">
        <v>0</v>
      </c>
      <c r="W94" s="204">
        <v>0</v>
      </c>
      <c r="X94" s="204">
        <v>0</v>
      </c>
      <c r="Y94" s="207">
        <v>0</v>
      </c>
      <c r="Z94" s="264" t="s">
        <v>54</v>
      </c>
      <c r="AA94" s="264" t="s">
        <v>275</v>
      </c>
      <c r="AB94" s="208" t="s">
        <v>22</v>
      </c>
      <c r="AC94" s="216" t="s">
        <v>61</v>
      </c>
    </row>
    <row r="95" spans="1:29" ht="25.5">
      <c r="A95" s="131">
        <v>5713720003</v>
      </c>
      <c r="B95" s="124">
        <v>60</v>
      </c>
      <c r="C95" s="125" t="s">
        <v>31</v>
      </c>
      <c r="D95" s="200" t="s">
        <v>13</v>
      </c>
      <c r="E95" s="126"/>
      <c r="F95" s="201" t="s">
        <v>9</v>
      </c>
      <c r="G95" s="201">
        <v>5</v>
      </c>
      <c r="H95" s="202" t="s">
        <v>434</v>
      </c>
      <c r="I95" s="203">
        <v>87020</v>
      </c>
      <c r="J95" s="203">
        <v>126</v>
      </c>
      <c r="K95" s="204">
        <v>0</v>
      </c>
      <c r="L95" s="204">
        <v>0</v>
      </c>
      <c r="M95" s="204">
        <v>8576</v>
      </c>
      <c r="N95" s="204">
        <v>23495</v>
      </c>
      <c r="O95" s="204">
        <v>0</v>
      </c>
      <c r="P95" s="205">
        <v>0</v>
      </c>
      <c r="Q95" s="205">
        <v>54823</v>
      </c>
      <c r="R95" s="206">
        <v>0</v>
      </c>
      <c r="S95" s="206">
        <v>0</v>
      </c>
      <c r="T95" s="206">
        <v>0</v>
      </c>
      <c r="U95" s="204">
        <v>0</v>
      </c>
      <c r="V95" s="204">
        <v>0</v>
      </c>
      <c r="W95" s="204">
        <v>0</v>
      </c>
      <c r="X95" s="204">
        <v>0</v>
      </c>
      <c r="Y95" s="207">
        <v>0</v>
      </c>
      <c r="Z95" s="264" t="s">
        <v>233</v>
      </c>
      <c r="AA95" s="264" t="s">
        <v>275</v>
      </c>
      <c r="AB95" s="208" t="s">
        <v>47</v>
      </c>
      <c r="AC95" s="216" t="s">
        <v>61</v>
      </c>
    </row>
    <row r="96" spans="1:29" ht="38.25" customHeight="1">
      <c r="A96" s="131">
        <v>5713720006</v>
      </c>
      <c r="B96" s="124">
        <v>60</v>
      </c>
      <c r="C96" s="125" t="s">
        <v>31</v>
      </c>
      <c r="D96" s="200" t="s">
        <v>13</v>
      </c>
      <c r="E96" s="126"/>
      <c r="F96" s="201" t="s">
        <v>9</v>
      </c>
      <c r="G96" s="201">
        <v>5</v>
      </c>
      <c r="H96" s="202" t="s">
        <v>435</v>
      </c>
      <c r="I96" s="203">
        <v>200000</v>
      </c>
      <c r="J96" s="203">
        <v>1240</v>
      </c>
      <c r="K96" s="204">
        <v>0</v>
      </c>
      <c r="L96" s="204">
        <v>0</v>
      </c>
      <c r="M96" s="204">
        <v>18760</v>
      </c>
      <c r="N96" s="204">
        <v>54000</v>
      </c>
      <c r="O96" s="204">
        <v>0</v>
      </c>
      <c r="P96" s="205">
        <v>0</v>
      </c>
      <c r="Q96" s="205">
        <v>11093</v>
      </c>
      <c r="R96" s="206">
        <v>0</v>
      </c>
      <c r="S96" s="206">
        <v>0</v>
      </c>
      <c r="T96" s="206">
        <v>0</v>
      </c>
      <c r="U96" s="204">
        <v>0</v>
      </c>
      <c r="V96" s="204">
        <v>0</v>
      </c>
      <c r="W96" s="204">
        <v>0</v>
      </c>
      <c r="X96" s="204">
        <v>0</v>
      </c>
      <c r="Y96" s="207">
        <v>0</v>
      </c>
      <c r="Z96" s="264" t="s">
        <v>233</v>
      </c>
      <c r="AA96" s="264" t="s">
        <v>275</v>
      </c>
      <c r="AB96" s="208" t="s">
        <v>47</v>
      </c>
      <c r="AC96" s="216" t="s">
        <v>61</v>
      </c>
    </row>
    <row r="97" spans="1:29" ht="25.5" customHeight="1">
      <c r="A97" s="131">
        <v>5533730001</v>
      </c>
      <c r="B97" s="124">
        <v>60</v>
      </c>
      <c r="C97" s="125" t="s">
        <v>31</v>
      </c>
      <c r="D97" s="200" t="s">
        <v>13</v>
      </c>
      <c r="E97" s="126"/>
      <c r="F97" s="201" t="s">
        <v>9</v>
      </c>
      <c r="G97" s="201">
        <v>5</v>
      </c>
      <c r="H97" s="202" t="s">
        <v>436</v>
      </c>
      <c r="I97" s="203">
        <v>105000</v>
      </c>
      <c r="J97" s="203">
        <v>0</v>
      </c>
      <c r="K97" s="204">
        <v>0</v>
      </c>
      <c r="L97" s="204">
        <v>0</v>
      </c>
      <c r="M97" s="204">
        <v>10500</v>
      </c>
      <c r="N97" s="204">
        <v>28350</v>
      </c>
      <c r="O97" s="204">
        <v>0</v>
      </c>
      <c r="P97" s="205">
        <v>0</v>
      </c>
      <c r="Q97" s="205">
        <v>66150</v>
      </c>
      <c r="R97" s="206">
        <v>0</v>
      </c>
      <c r="S97" s="206">
        <v>0</v>
      </c>
      <c r="T97" s="206">
        <v>0</v>
      </c>
      <c r="U97" s="204">
        <v>0</v>
      </c>
      <c r="V97" s="204">
        <v>0</v>
      </c>
      <c r="W97" s="204">
        <v>0</v>
      </c>
      <c r="X97" s="204">
        <v>0</v>
      </c>
      <c r="Y97" s="207">
        <v>0</v>
      </c>
      <c r="Z97" s="264" t="s">
        <v>233</v>
      </c>
      <c r="AA97" s="264" t="s">
        <v>275</v>
      </c>
      <c r="AB97" s="208" t="s">
        <v>51</v>
      </c>
      <c r="AC97" s="216" t="s">
        <v>61</v>
      </c>
    </row>
    <row r="98" spans="1:29" ht="25.5" customHeight="1">
      <c r="A98" s="131">
        <v>5213720014</v>
      </c>
      <c r="B98" s="124">
        <v>60</v>
      </c>
      <c r="C98" s="125" t="s">
        <v>31</v>
      </c>
      <c r="D98" s="200" t="s">
        <v>13</v>
      </c>
      <c r="E98" s="126"/>
      <c r="F98" s="201" t="s">
        <v>9</v>
      </c>
      <c r="G98" s="201">
        <v>5</v>
      </c>
      <c r="H98" s="202" t="s">
        <v>437</v>
      </c>
      <c r="I98" s="203">
        <v>110000</v>
      </c>
      <c r="J98" s="203">
        <v>0</v>
      </c>
      <c r="K98" s="204">
        <v>0</v>
      </c>
      <c r="L98" s="204">
        <v>0</v>
      </c>
      <c r="M98" s="204">
        <v>11000</v>
      </c>
      <c r="N98" s="204">
        <v>29700</v>
      </c>
      <c r="O98" s="204">
        <v>0</v>
      </c>
      <c r="P98" s="205">
        <v>0</v>
      </c>
      <c r="Q98" s="205">
        <v>69300</v>
      </c>
      <c r="R98" s="206">
        <v>0</v>
      </c>
      <c r="S98" s="206">
        <v>0</v>
      </c>
      <c r="T98" s="206">
        <v>0</v>
      </c>
      <c r="U98" s="204">
        <v>0</v>
      </c>
      <c r="V98" s="204">
        <v>0</v>
      </c>
      <c r="W98" s="204">
        <v>0</v>
      </c>
      <c r="X98" s="204">
        <v>0</v>
      </c>
      <c r="Y98" s="207">
        <v>0</v>
      </c>
      <c r="Z98" s="264" t="s">
        <v>233</v>
      </c>
      <c r="AA98" s="264" t="s">
        <v>275</v>
      </c>
      <c r="AB98" s="208" t="s">
        <v>19</v>
      </c>
      <c r="AC98" s="216" t="s">
        <v>61</v>
      </c>
    </row>
    <row r="99" spans="1:29" ht="38.25" customHeight="1">
      <c r="A99" s="131">
        <v>5003720036</v>
      </c>
      <c r="B99" s="124">
        <v>60</v>
      </c>
      <c r="C99" s="125" t="s">
        <v>31</v>
      </c>
      <c r="D99" s="200" t="s">
        <v>13</v>
      </c>
      <c r="E99" s="126" t="s">
        <v>6</v>
      </c>
      <c r="F99" s="201" t="s">
        <v>9</v>
      </c>
      <c r="G99" s="201">
        <v>5</v>
      </c>
      <c r="H99" s="202" t="s">
        <v>438</v>
      </c>
      <c r="I99" s="203">
        <v>73000</v>
      </c>
      <c r="J99" s="203">
        <v>0</v>
      </c>
      <c r="K99" s="204">
        <v>3000</v>
      </c>
      <c r="L99" s="204">
        <v>0</v>
      </c>
      <c r="M99" s="204">
        <v>3188</v>
      </c>
      <c r="N99" s="204">
        <v>16710</v>
      </c>
      <c r="O99" s="204">
        <v>11112</v>
      </c>
      <c r="P99" s="205">
        <v>0</v>
      </c>
      <c r="Q99" s="205">
        <v>38990</v>
      </c>
      <c r="R99" s="206">
        <v>0</v>
      </c>
      <c r="S99" s="206">
        <v>0</v>
      </c>
      <c r="T99" s="206">
        <v>0</v>
      </c>
      <c r="U99" s="204">
        <v>0</v>
      </c>
      <c r="V99" s="204">
        <v>0</v>
      </c>
      <c r="W99" s="204">
        <v>0</v>
      </c>
      <c r="X99" s="204">
        <v>0</v>
      </c>
      <c r="Y99" s="207">
        <v>0</v>
      </c>
      <c r="Z99" s="264" t="s">
        <v>427</v>
      </c>
      <c r="AA99" s="264" t="s">
        <v>30</v>
      </c>
      <c r="AB99" s="208" t="s">
        <v>22</v>
      </c>
      <c r="AC99" s="216" t="s">
        <v>61</v>
      </c>
    </row>
    <row r="100" spans="1:29" ht="51" customHeight="1">
      <c r="A100" s="131">
        <v>5213720005</v>
      </c>
      <c r="B100" s="124">
        <v>60</v>
      </c>
      <c r="C100" s="125" t="s">
        <v>31</v>
      </c>
      <c r="D100" s="200" t="s">
        <v>13</v>
      </c>
      <c r="E100" s="126" t="s">
        <v>6</v>
      </c>
      <c r="F100" s="201" t="s">
        <v>9</v>
      </c>
      <c r="G100" s="201">
        <v>5</v>
      </c>
      <c r="H100" s="202" t="s">
        <v>439</v>
      </c>
      <c r="I100" s="203">
        <v>727000</v>
      </c>
      <c r="J100" s="203">
        <v>10357</v>
      </c>
      <c r="K100" s="204">
        <v>0</v>
      </c>
      <c r="L100" s="204">
        <v>0</v>
      </c>
      <c r="M100" s="204">
        <v>58143</v>
      </c>
      <c r="N100" s="204">
        <v>157950</v>
      </c>
      <c r="O100" s="204">
        <v>132000</v>
      </c>
      <c r="P100" s="205">
        <v>0</v>
      </c>
      <c r="Q100" s="205">
        <v>38550</v>
      </c>
      <c r="R100" s="206">
        <v>0</v>
      </c>
      <c r="S100" s="206">
        <v>0</v>
      </c>
      <c r="T100" s="206">
        <v>0</v>
      </c>
      <c r="U100" s="204">
        <v>0</v>
      </c>
      <c r="V100" s="204">
        <v>0</v>
      </c>
      <c r="W100" s="204">
        <v>0</v>
      </c>
      <c r="X100" s="204">
        <v>0</v>
      </c>
      <c r="Y100" s="207">
        <v>0</v>
      </c>
      <c r="Z100" s="264" t="s">
        <v>403</v>
      </c>
      <c r="AA100" s="264" t="s">
        <v>288</v>
      </c>
      <c r="AB100" s="208" t="s">
        <v>19</v>
      </c>
      <c r="AC100" s="216" t="s">
        <v>61</v>
      </c>
    </row>
    <row r="101" spans="1:29" ht="38.25" customHeight="1">
      <c r="A101" s="131">
        <v>5113720010</v>
      </c>
      <c r="B101" s="124">
        <v>60</v>
      </c>
      <c r="C101" s="125" t="s">
        <v>31</v>
      </c>
      <c r="D101" s="200" t="s">
        <v>10</v>
      </c>
      <c r="E101" s="126"/>
      <c r="F101" s="201" t="s">
        <v>9</v>
      </c>
      <c r="G101" s="201">
        <v>5</v>
      </c>
      <c r="H101" s="202" t="s">
        <v>440</v>
      </c>
      <c r="I101" s="203">
        <v>500000</v>
      </c>
      <c r="J101" s="203">
        <v>10000</v>
      </c>
      <c r="K101" s="204">
        <v>10000</v>
      </c>
      <c r="L101" s="204">
        <v>15000</v>
      </c>
      <c r="M101" s="204">
        <v>30000</v>
      </c>
      <c r="N101" s="204">
        <v>120000</v>
      </c>
      <c r="O101" s="204">
        <v>0</v>
      </c>
      <c r="P101" s="205">
        <v>35000</v>
      </c>
      <c r="Q101" s="205">
        <v>280000</v>
      </c>
      <c r="R101" s="206">
        <v>0</v>
      </c>
      <c r="S101" s="206">
        <v>0</v>
      </c>
      <c r="T101" s="206">
        <v>0</v>
      </c>
      <c r="U101" s="204">
        <v>0</v>
      </c>
      <c r="V101" s="204">
        <v>0</v>
      </c>
      <c r="W101" s="204">
        <v>0</v>
      </c>
      <c r="X101" s="204">
        <v>0</v>
      </c>
      <c r="Y101" s="207">
        <v>0</v>
      </c>
      <c r="Z101" s="264" t="s">
        <v>254</v>
      </c>
      <c r="AA101" s="264" t="s">
        <v>292</v>
      </c>
      <c r="AB101" s="208" t="s">
        <v>21</v>
      </c>
      <c r="AC101" s="216" t="s">
        <v>61</v>
      </c>
    </row>
    <row r="102" spans="1:29" ht="12.75" customHeight="1">
      <c r="A102" s="131">
        <v>5003720037</v>
      </c>
      <c r="B102" s="124">
        <v>60</v>
      </c>
      <c r="C102" s="125" t="s">
        <v>31</v>
      </c>
      <c r="D102" s="200" t="s">
        <v>10</v>
      </c>
      <c r="E102" s="126"/>
      <c r="F102" s="201" t="s">
        <v>9</v>
      </c>
      <c r="G102" s="201">
        <v>5</v>
      </c>
      <c r="H102" s="202" t="s">
        <v>441</v>
      </c>
      <c r="I102" s="203">
        <v>189828</v>
      </c>
      <c r="J102" s="203">
        <v>0</v>
      </c>
      <c r="K102" s="204">
        <v>8983</v>
      </c>
      <c r="L102" s="204">
        <v>4754</v>
      </c>
      <c r="M102" s="204">
        <v>9999</v>
      </c>
      <c r="N102" s="204">
        <v>46500</v>
      </c>
      <c r="O102" s="204">
        <v>0</v>
      </c>
      <c r="P102" s="205">
        <v>11092</v>
      </c>
      <c r="Q102" s="205">
        <v>108500</v>
      </c>
      <c r="R102" s="206">
        <v>0</v>
      </c>
      <c r="S102" s="206">
        <v>0</v>
      </c>
      <c r="T102" s="206">
        <v>0</v>
      </c>
      <c r="U102" s="204">
        <v>0</v>
      </c>
      <c r="V102" s="204">
        <v>0</v>
      </c>
      <c r="W102" s="204">
        <v>0</v>
      </c>
      <c r="X102" s="204">
        <v>0</v>
      </c>
      <c r="Y102" s="207">
        <v>0</v>
      </c>
      <c r="Z102" s="264" t="s">
        <v>36</v>
      </c>
      <c r="AA102" s="264" t="s">
        <v>275</v>
      </c>
      <c r="AB102" s="208" t="s">
        <v>22</v>
      </c>
      <c r="AC102" s="216" t="s">
        <v>61</v>
      </c>
    </row>
    <row r="103" spans="1:29" ht="12.75" customHeight="1">
      <c r="A103" s="131">
        <v>5003720038</v>
      </c>
      <c r="B103" s="124">
        <v>60</v>
      </c>
      <c r="C103" s="125" t="s">
        <v>31</v>
      </c>
      <c r="D103" s="200" t="s">
        <v>10</v>
      </c>
      <c r="E103" s="126"/>
      <c r="F103" s="201" t="s">
        <v>9</v>
      </c>
      <c r="G103" s="201">
        <v>5</v>
      </c>
      <c r="H103" s="202" t="s">
        <v>442</v>
      </c>
      <c r="I103" s="203">
        <v>40000</v>
      </c>
      <c r="J103" s="203">
        <v>0</v>
      </c>
      <c r="K103" s="204">
        <v>2000</v>
      </c>
      <c r="L103" s="204">
        <v>600</v>
      </c>
      <c r="M103" s="204">
        <v>2000</v>
      </c>
      <c r="N103" s="204">
        <v>10200</v>
      </c>
      <c r="O103" s="204">
        <v>0</v>
      </c>
      <c r="P103" s="205">
        <v>1400</v>
      </c>
      <c r="Q103" s="205">
        <v>23800</v>
      </c>
      <c r="R103" s="206">
        <v>0</v>
      </c>
      <c r="S103" s="206">
        <v>0</v>
      </c>
      <c r="T103" s="206">
        <v>0</v>
      </c>
      <c r="U103" s="204">
        <v>0</v>
      </c>
      <c r="V103" s="204">
        <v>0</v>
      </c>
      <c r="W103" s="204">
        <v>0</v>
      </c>
      <c r="X103" s="204">
        <v>0</v>
      </c>
      <c r="Y103" s="207">
        <v>0</v>
      </c>
      <c r="Z103" s="264" t="s">
        <v>54</v>
      </c>
      <c r="AA103" s="264" t="s">
        <v>292</v>
      </c>
      <c r="AB103" s="208" t="s">
        <v>22</v>
      </c>
      <c r="AC103" s="216" t="s">
        <v>61</v>
      </c>
    </row>
    <row r="104" spans="1:29" ht="38.25" customHeight="1">
      <c r="A104" s="131">
        <v>5613520004</v>
      </c>
      <c r="B104" s="124">
        <v>60</v>
      </c>
      <c r="C104" s="125" t="s">
        <v>31</v>
      </c>
      <c r="D104" s="200" t="s">
        <v>10</v>
      </c>
      <c r="E104" s="126"/>
      <c r="F104" s="201" t="s">
        <v>9</v>
      </c>
      <c r="G104" s="201">
        <v>5</v>
      </c>
      <c r="H104" s="202" t="s">
        <v>443</v>
      </c>
      <c r="I104" s="203">
        <v>160928</v>
      </c>
      <c r="J104" s="203">
        <v>3516</v>
      </c>
      <c r="K104" s="204">
        <v>4000</v>
      </c>
      <c r="L104" s="204">
        <v>0</v>
      </c>
      <c r="M104" s="204">
        <v>8577</v>
      </c>
      <c r="N104" s="204">
        <v>43451</v>
      </c>
      <c r="O104" s="204">
        <v>0</v>
      </c>
      <c r="P104" s="205">
        <v>0</v>
      </c>
      <c r="Q104" s="205">
        <v>101384</v>
      </c>
      <c r="R104" s="206">
        <v>0</v>
      </c>
      <c r="S104" s="206">
        <v>0</v>
      </c>
      <c r="T104" s="206">
        <v>0</v>
      </c>
      <c r="U104" s="204">
        <v>0</v>
      </c>
      <c r="V104" s="204">
        <v>0</v>
      </c>
      <c r="W104" s="204">
        <v>0</v>
      </c>
      <c r="X104" s="204">
        <v>0</v>
      </c>
      <c r="Y104" s="207">
        <v>0</v>
      </c>
      <c r="Z104" s="264" t="s">
        <v>18</v>
      </c>
      <c r="AA104" s="264" t="s">
        <v>232</v>
      </c>
      <c r="AB104" s="208" t="s">
        <v>194</v>
      </c>
      <c r="AC104" s="216" t="s">
        <v>61</v>
      </c>
    </row>
    <row r="105" spans="1:29" ht="38.25" customHeight="1">
      <c r="A105" s="131">
        <v>5623720005</v>
      </c>
      <c r="B105" s="124">
        <v>60</v>
      </c>
      <c r="C105" s="125" t="s">
        <v>31</v>
      </c>
      <c r="D105" s="200" t="s">
        <v>10</v>
      </c>
      <c r="E105" s="126" t="s">
        <v>6</v>
      </c>
      <c r="F105" s="201" t="s">
        <v>9</v>
      </c>
      <c r="G105" s="201">
        <v>5</v>
      </c>
      <c r="H105" s="202" t="s">
        <v>444</v>
      </c>
      <c r="I105" s="203">
        <v>800000</v>
      </c>
      <c r="J105" s="203">
        <v>19000</v>
      </c>
      <c r="K105" s="204">
        <v>10000</v>
      </c>
      <c r="L105" s="204">
        <v>0</v>
      </c>
      <c r="M105" s="204">
        <v>46000</v>
      </c>
      <c r="N105" s="204">
        <v>202500</v>
      </c>
      <c r="O105" s="204">
        <v>50000</v>
      </c>
      <c r="P105" s="205">
        <v>0</v>
      </c>
      <c r="Q105" s="205">
        <v>472500</v>
      </c>
      <c r="R105" s="206">
        <v>0</v>
      </c>
      <c r="S105" s="206">
        <v>0</v>
      </c>
      <c r="T105" s="206">
        <v>0</v>
      </c>
      <c r="U105" s="204">
        <v>0</v>
      </c>
      <c r="V105" s="204">
        <v>0</v>
      </c>
      <c r="W105" s="204">
        <v>0</v>
      </c>
      <c r="X105" s="204">
        <v>0</v>
      </c>
      <c r="Y105" s="207">
        <v>0</v>
      </c>
      <c r="Z105" s="264" t="s">
        <v>406</v>
      </c>
      <c r="AA105" s="264" t="s">
        <v>288</v>
      </c>
      <c r="AB105" s="208" t="s">
        <v>25</v>
      </c>
      <c r="AC105" s="216" t="s">
        <v>61</v>
      </c>
    </row>
    <row r="106" spans="1:29" ht="38.25" customHeight="1">
      <c r="A106" s="131">
        <v>5623720006</v>
      </c>
      <c r="B106" s="124">
        <v>60</v>
      </c>
      <c r="C106" s="125" t="s">
        <v>31</v>
      </c>
      <c r="D106" s="200" t="s">
        <v>10</v>
      </c>
      <c r="E106" s="126" t="s">
        <v>6</v>
      </c>
      <c r="F106" s="201" t="s">
        <v>9</v>
      </c>
      <c r="G106" s="201">
        <v>5</v>
      </c>
      <c r="H106" s="202" t="s">
        <v>445</v>
      </c>
      <c r="I106" s="203">
        <v>242665</v>
      </c>
      <c r="J106" s="203">
        <v>0</v>
      </c>
      <c r="K106" s="204">
        <v>8000</v>
      </c>
      <c r="L106" s="204">
        <v>0</v>
      </c>
      <c r="M106" s="204">
        <v>17000</v>
      </c>
      <c r="N106" s="204">
        <v>49800</v>
      </c>
      <c r="O106" s="204">
        <v>50000</v>
      </c>
      <c r="P106" s="205">
        <v>0</v>
      </c>
      <c r="Q106" s="205">
        <v>117865</v>
      </c>
      <c r="R106" s="206">
        <v>0</v>
      </c>
      <c r="S106" s="206">
        <v>0</v>
      </c>
      <c r="T106" s="206">
        <v>0</v>
      </c>
      <c r="U106" s="204">
        <v>0</v>
      </c>
      <c r="V106" s="204">
        <v>0</v>
      </c>
      <c r="W106" s="204">
        <v>0</v>
      </c>
      <c r="X106" s="204">
        <v>0</v>
      </c>
      <c r="Y106" s="207">
        <v>0</v>
      </c>
      <c r="Z106" s="264" t="s">
        <v>406</v>
      </c>
      <c r="AA106" s="264" t="s">
        <v>288</v>
      </c>
      <c r="AB106" s="208" t="s">
        <v>25</v>
      </c>
      <c r="AC106" s="216" t="s">
        <v>61</v>
      </c>
    </row>
    <row r="107" spans="1:29" ht="51" customHeight="1">
      <c r="A107" s="131">
        <v>5003720014</v>
      </c>
      <c r="B107" s="124">
        <v>60</v>
      </c>
      <c r="C107" s="125" t="s">
        <v>31</v>
      </c>
      <c r="D107" s="200" t="s">
        <v>12</v>
      </c>
      <c r="E107" s="126" t="s">
        <v>6</v>
      </c>
      <c r="F107" s="201" t="s">
        <v>9</v>
      </c>
      <c r="G107" s="201">
        <v>5</v>
      </c>
      <c r="H107" s="202" t="s">
        <v>446</v>
      </c>
      <c r="I107" s="203">
        <v>50000</v>
      </c>
      <c r="J107" s="203">
        <v>0</v>
      </c>
      <c r="K107" s="204">
        <v>0</v>
      </c>
      <c r="L107" s="204">
        <v>0</v>
      </c>
      <c r="M107" s="204">
        <v>4600</v>
      </c>
      <c r="N107" s="204">
        <v>12420</v>
      </c>
      <c r="O107" s="204">
        <v>4000</v>
      </c>
      <c r="P107" s="205">
        <v>0</v>
      </c>
      <c r="Q107" s="205">
        <v>28980</v>
      </c>
      <c r="R107" s="206">
        <v>0</v>
      </c>
      <c r="S107" s="206">
        <v>0</v>
      </c>
      <c r="T107" s="206">
        <v>0</v>
      </c>
      <c r="U107" s="204">
        <v>0</v>
      </c>
      <c r="V107" s="204">
        <v>0</v>
      </c>
      <c r="W107" s="204">
        <v>0</v>
      </c>
      <c r="X107" s="204">
        <v>0</v>
      </c>
      <c r="Y107" s="207">
        <v>0</v>
      </c>
      <c r="Z107" s="264" t="s">
        <v>427</v>
      </c>
      <c r="AA107" s="264" t="s">
        <v>30</v>
      </c>
      <c r="AB107" s="208" t="s">
        <v>22</v>
      </c>
      <c r="AC107" s="216" t="s">
        <v>61</v>
      </c>
    </row>
    <row r="108" spans="1:29" ht="51" customHeight="1">
      <c r="A108" s="131">
        <v>5313720002</v>
      </c>
      <c r="B108" s="124">
        <v>60</v>
      </c>
      <c r="C108" s="125" t="s">
        <v>31</v>
      </c>
      <c r="D108" s="200" t="s">
        <v>12</v>
      </c>
      <c r="E108" s="126" t="s">
        <v>6</v>
      </c>
      <c r="F108" s="201" t="s">
        <v>9</v>
      </c>
      <c r="G108" s="201">
        <v>5</v>
      </c>
      <c r="H108" s="202" t="s">
        <v>447</v>
      </c>
      <c r="I108" s="203">
        <v>100000</v>
      </c>
      <c r="J108" s="203">
        <v>0</v>
      </c>
      <c r="K108" s="204">
        <v>0</v>
      </c>
      <c r="L108" s="204">
        <v>0</v>
      </c>
      <c r="M108" s="204">
        <v>9300</v>
      </c>
      <c r="N108" s="204">
        <v>25110</v>
      </c>
      <c r="O108" s="204">
        <v>7000</v>
      </c>
      <c r="P108" s="205">
        <v>0</v>
      </c>
      <c r="Q108" s="205">
        <v>58590</v>
      </c>
      <c r="R108" s="206">
        <v>0</v>
      </c>
      <c r="S108" s="206">
        <v>0</v>
      </c>
      <c r="T108" s="206">
        <v>0</v>
      </c>
      <c r="U108" s="204">
        <v>0</v>
      </c>
      <c r="V108" s="204">
        <v>0</v>
      </c>
      <c r="W108" s="204">
        <v>0</v>
      </c>
      <c r="X108" s="204">
        <v>0</v>
      </c>
      <c r="Y108" s="207">
        <v>0</v>
      </c>
      <c r="Z108" s="264" t="s">
        <v>403</v>
      </c>
      <c r="AA108" s="264" t="s">
        <v>232</v>
      </c>
      <c r="AB108" s="208" t="s">
        <v>22</v>
      </c>
      <c r="AC108" s="216" t="s">
        <v>61</v>
      </c>
    </row>
    <row r="109" spans="1:29" ht="38.25" customHeight="1">
      <c r="A109" s="131">
        <v>5413720001</v>
      </c>
      <c r="B109" s="124">
        <v>60</v>
      </c>
      <c r="C109" s="125" t="s">
        <v>31</v>
      </c>
      <c r="D109" s="200" t="s">
        <v>10</v>
      </c>
      <c r="E109" s="126" t="s">
        <v>6</v>
      </c>
      <c r="F109" s="201" t="s">
        <v>9</v>
      </c>
      <c r="G109" s="201">
        <v>5</v>
      </c>
      <c r="H109" s="202" t="s">
        <v>448</v>
      </c>
      <c r="I109" s="203">
        <v>250000</v>
      </c>
      <c r="J109" s="203">
        <v>350</v>
      </c>
      <c r="K109" s="204">
        <v>0</v>
      </c>
      <c r="L109" s="204">
        <v>0</v>
      </c>
      <c r="M109" s="204">
        <v>23650</v>
      </c>
      <c r="N109" s="204">
        <v>64800</v>
      </c>
      <c r="O109" s="204">
        <v>10000</v>
      </c>
      <c r="P109" s="205">
        <v>0</v>
      </c>
      <c r="Q109" s="205">
        <v>151200</v>
      </c>
      <c r="R109" s="206">
        <v>0</v>
      </c>
      <c r="S109" s="206">
        <v>0</v>
      </c>
      <c r="T109" s="206">
        <v>0</v>
      </c>
      <c r="U109" s="204">
        <v>0</v>
      </c>
      <c r="V109" s="204">
        <v>0</v>
      </c>
      <c r="W109" s="204">
        <v>0</v>
      </c>
      <c r="X109" s="204">
        <v>0</v>
      </c>
      <c r="Y109" s="207">
        <v>0</v>
      </c>
      <c r="Z109" s="264" t="s">
        <v>297</v>
      </c>
      <c r="AA109" s="264" t="s">
        <v>449</v>
      </c>
      <c r="AB109" s="208" t="s">
        <v>45</v>
      </c>
      <c r="AC109" s="216" t="s">
        <v>61</v>
      </c>
    </row>
    <row r="110" spans="1:29" ht="12.75" customHeight="1">
      <c r="A110" s="131">
        <v>5423720004</v>
      </c>
      <c r="B110" s="124">
        <v>60</v>
      </c>
      <c r="C110" s="125" t="s">
        <v>31</v>
      </c>
      <c r="D110" s="200" t="s">
        <v>10</v>
      </c>
      <c r="E110" s="126"/>
      <c r="F110" s="201" t="s">
        <v>9</v>
      </c>
      <c r="G110" s="201">
        <v>5</v>
      </c>
      <c r="H110" s="202" t="s">
        <v>450</v>
      </c>
      <c r="I110" s="203">
        <v>70000</v>
      </c>
      <c r="J110" s="203">
        <v>350</v>
      </c>
      <c r="K110" s="204">
        <v>0</v>
      </c>
      <c r="L110" s="204">
        <v>0</v>
      </c>
      <c r="M110" s="204">
        <v>6650</v>
      </c>
      <c r="N110" s="204">
        <v>18900</v>
      </c>
      <c r="O110" s="204">
        <v>0</v>
      </c>
      <c r="P110" s="205">
        <v>0</v>
      </c>
      <c r="Q110" s="205">
        <v>44100</v>
      </c>
      <c r="R110" s="206">
        <v>0</v>
      </c>
      <c r="S110" s="206">
        <v>0</v>
      </c>
      <c r="T110" s="206">
        <v>0</v>
      </c>
      <c r="U110" s="204">
        <v>0</v>
      </c>
      <c r="V110" s="204">
        <v>0</v>
      </c>
      <c r="W110" s="204">
        <v>0</v>
      </c>
      <c r="X110" s="204">
        <v>0</v>
      </c>
      <c r="Y110" s="207">
        <v>0</v>
      </c>
      <c r="Z110" s="264" t="s">
        <v>332</v>
      </c>
      <c r="AA110" s="264" t="s">
        <v>30</v>
      </c>
      <c r="AB110" s="208" t="s">
        <v>50</v>
      </c>
      <c r="AC110" s="216" t="s">
        <v>61</v>
      </c>
    </row>
    <row r="111" spans="1:29" ht="12.75" customHeight="1">
      <c r="A111" s="131">
        <v>5423720003</v>
      </c>
      <c r="B111" s="124">
        <v>60</v>
      </c>
      <c r="C111" s="125" t="s">
        <v>31</v>
      </c>
      <c r="D111" s="200" t="s">
        <v>10</v>
      </c>
      <c r="E111" s="126" t="s">
        <v>6</v>
      </c>
      <c r="F111" s="201" t="s">
        <v>9</v>
      </c>
      <c r="G111" s="201">
        <v>5</v>
      </c>
      <c r="H111" s="202" t="s">
        <v>451</v>
      </c>
      <c r="I111" s="203">
        <v>40000</v>
      </c>
      <c r="J111" s="203">
        <v>350</v>
      </c>
      <c r="K111" s="204">
        <v>0</v>
      </c>
      <c r="L111" s="204">
        <v>0</v>
      </c>
      <c r="M111" s="204">
        <v>3200</v>
      </c>
      <c r="N111" s="204">
        <v>9450</v>
      </c>
      <c r="O111" s="204">
        <v>4950</v>
      </c>
      <c r="P111" s="205">
        <v>0</v>
      </c>
      <c r="Q111" s="205">
        <v>22050</v>
      </c>
      <c r="R111" s="206">
        <v>0</v>
      </c>
      <c r="S111" s="206">
        <v>0</v>
      </c>
      <c r="T111" s="206">
        <v>0</v>
      </c>
      <c r="U111" s="204">
        <v>0</v>
      </c>
      <c r="V111" s="204">
        <v>0</v>
      </c>
      <c r="W111" s="204">
        <v>0</v>
      </c>
      <c r="X111" s="204">
        <v>0</v>
      </c>
      <c r="Y111" s="207">
        <v>0</v>
      </c>
      <c r="Z111" s="264" t="s">
        <v>332</v>
      </c>
      <c r="AA111" s="264" t="s">
        <v>30</v>
      </c>
      <c r="AB111" s="208" t="s">
        <v>50</v>
      </c>
      <c r="AC111" s="216" t="s">
        <v>61</v>
      </c>
    </row>
    <row r="112" spans="1:29" ht="38.25" customHeight="1">
      <c r="A112" s="131">
        <v>5323720004</v>
      </c>
      <c r="B112" s="124">
        <v>60</v>
      </c>
      <c r="C112" s="125" t="s">
        <v>31</v>
      </c>
      <c r="D112" s="200" t="s">
        <v>10</v>
      </c>
      <c r="E112" s="126" t="s">
        <v>6</v>
      </c>
      <c r="F112" s="201" t="s">
        <v>9</v>
      </c>
      <c r="G112" s="201">
        <v>5</v>
      </c>
      <c r="H112" s="202" t="s">
        <v>452</v>
      </c>
      <c r="I112" s="203">
        <v>300000</v>
      </c>
      <c r="J112" s="203">
        <v>0</v>
      </c>
      <c r="K112" s="204">
        <v>0</v>
      </c>
      <c r="L112" s="204">
        <v>0</v>
      </c>
      <c r="M112" s="204">
        <v>26000</v>
      </c>
      <c r="N112" s="204">
        <v>70200</v>
      </c>
      <c r="O112" s="204">
        <v>40000</v>
      </c>
      <c r="P112" s="205">
        <v>0</v>
      </c>
      <c r="Q112" s="205">
        <v>163800</v>
      </c>
      <c r="R112" s="206">
        <v>0</v>
      </c>
      <c r="S112" s="206">
        <v>0</v>
      </c>
      <c r="T112" s="206">
        <v>0</v>
      </c>
      <c r="U112" s="204">
        <v>0</v>
      </c>
      <c r="V112" s="204">
        <v>0</v>
      </c>
      <c r="W112" s="204">
        <v>0</v>
      </c>
      <c r="X112" s="204">
        <v>0</v>
      </c>
      <c r="Y112" s="207">
        <v>0</v>
      </c>
      <c r="Z112" s="264" t="s">
        <v>297</v>
      </c>
      <c r="AA112" s="264" t="s">
        <v>311</v>
      </c>
      <c r="AB112" s="208" t="s">
        <v>48</v>
      </c>
      <c r="AC112" s="216" t="s">
        <v>61</v>
      </c>
    </row>
    <row r="113" spans="1:29" ht="12.75" customHeight="1">
      <c r="A113" s="131">
        <v>5423720005</v>
      </c>
      <c r="B113" s="124">
        <v>60</v>
      </c>
      <c r="C113" s="125" t="s">
        <v>31</v>
      </c>
      <c r="D113" s="200" t="s">
        <v>13</v>
      </c>
      <c r="E113" s="126"/>
      <c r="F113" s="201" t="s">
        <v>9</v>
      </c>
      <c r="G113" s="201">
        <v>5</v>
      </c>
      <c r="H113" s="202" t="s">
        <v>453</v>
      </c>
      <c r="I113" s="203">
        <v>50000</v>
      </c>
      <c r="J113" s="203">
        <v>350</v>
      </c>
      <c r="K113" s="204">
        <v>0</v>
      </c>
      <c r="L113" s="204">
        <v>0</v>
      </c>
      <c r="M113" s="204">
        <v>4650</v>
      </c>
      <c r="N113" s="204">
        <v>13500</v>
      </c>
      <c r="O113" s="204">
        <v>0</v>
      </c>
      <c r="P113" s="205">
        <v>0</v>
      </c>
      <c r="Q113" s="205">
        <v>31500</v>
      </c>
      <c r="R113" s="206">
        <v>0</v>
      </c>
      <c r="S113" s="206">
        <v>0</v>
      </c>
      <c r="T113" s="206">
        <v>0</v>
      </c>
      <c r="U113" s="204">
        <v>0</v>
      </c>
      <c r="V113" s="204">
        <v>0</v>
      </c>
      <c r="W113" s="204">
        <v>0</v>
      </c>
      <c r="X113" s="204">
        <v>0</v>
      </c>
      <c r="Y113" s="207">
        <v>0</v>
      </c>
      <c r="Z113" s="264" t="s">
        <v>403</v>
      </c>
      <c r="AA113" s="264" t="s">
        <v>232</v>
      </c>
      <c r="AB113" s="208" t="s">
        <v>50</v>
      </c>
      <c r="AC113" s="216" t="s">
        <v>61</v>
      </c>
    </row>
    <row r="114" spans="1:29" ht="38.25" customHeight="1">
      <c r="A114" s="131">
        <v>5533720004</v>
      </c>
      <c r="B114" s="124">
        <v>60</v>
      </c>
      <c r="C114" s="125" t="s">
        <v>31</v>
      </c>
      <c r="D114" s="200" t="s">
        <v>10</v>
      </c>
      <c r="E114" s="126" t="s">
        <v>6</v>
      </c>
      <c r="F114" s="201" t="s">
        <v>9</v>
      </c>
      <c r="G114" s="201">
        <v>5</v>
      </c>
      <c r="H114" s="202" t="s">
        <v>454</v>
      </c>
      <c r="I114" s="203">
        <v>230000</v>
      </c>
      <c r="J114" s="203">
        <v>100</v>
      </c>
      <c r="K114" s="204">
        <v>0</v>
      </c>
      <c r="L114" s="204">
        <v>0</v>
      </c>
      <c r="M114" s="204">
        <v>19900</v>
      </c>
      <c r="N114" s="204">
        <v>54000</v>
      </c>
      <c r="O114" s="204">
        <v>30000</v>
      </c>
      <c r="P114" s="205">
        <v>0</v>
      </c>
      <c r="Q114" s="205">
        <v>126000</v>
      </c>
      <c r="R114" s="206">
        <v>0</v>
      </c>
      <c r="S114" s="206">
        <v>0</v>
      </c>
      <c r="T114" s="206">
        <v>0</v>
      </c>
      <c r="U114" s="204">
        <v>0</v>
      </c>
      <c r="V114" s="204">
        <v>0</v>
      </c>
      <c r="W114" s="204">
        <v>0</v>
      </c>
      <c r="X114" s="204">
        <v>0</v>
      </c>
      <c r="Y114" s="207">
        <v>0</v>
      </c>
      <c r="Z114" s="264" t="s">
        <v>427</v>
      </c>
      <c r="AA114" s="264" t="s">
        <v>30</v>
      </c>
      <c r="AB114" s="208" t="s">
        <v>51</v>
      </c>
      <c r="AC114" s="216" t="s">
        <v>61</v>
      </c>
    </row>
    <row r="115" spans="1:29" ht="38.25" customHeight="1">
      <c r="A115" s="131">
        <v>5813720003</v>
      </c>
      <c r="B115" s="124">
        <v>60</v>
      </c>
      <c r="C115" s="125" t="s">
        <v>31</v>
      </c>
      <c r="D115" s="200" t="s">
        <v>10</v>
      </c>
      <c r="E115" s="126"/>
      <c r="F115" s="201" t="s">
        <v>9</v>
      </c>
      <c r="G115" s="201">
        <v>5</v>
      </c>
      <c r="H115" s="202" t="s">
        <v>455</v>
      </c>
      <c r="I115" s="203">
        <v>30000</v>
      </c>
      <c r="J115" s="203">
        <v>0</v>
      </c>
      <c r="K115" s="204">
        <v>0</v>
      </c>
      <c r="L115" s="204">
        <v>0</v>
      </c>
      <c r="M115" s="204">
        <v>3000</v>
      </c>
      <c r="N115" s="204">
        <v>8100</v>
      </c>
      <c r="O115" s="204">
        <v>0</v>
      </c>
      <c r="P115" s="205">
        <v>0</v>
      </c>
      <c r="Q115" s="205">
        <v>18900</v>
      </c>
      <c r="R115" s="206">
        <v>0</v>
      </c>
      <c r="S115" s="206">
        <v>0</v>
      </c>
      <c r="T115" s="206">
        <v>0</v>
      </c>
      <c r="U115" s="204">
        <v>0</v>
      </c>
      <c r="V115" s="204">
        <v>0</v>
      </c>
      <c r="W115" s="204">
        <v>0</v>
      </c>
      <c r="X115" s="204">
        <v>0</v>
      </c>
      <c r="Y115" s="207">
        <v>0</v>
      </c>
      <c r="Z115" s="264" t="s">
        <v>297</v>
      </c>
      <c r="AA115" s="264" t="s">
        <v>232</v>
      </c>
      <c r="AB115" s="208" t="s">
        <v>23</v>
      </c>
      <c r="AC115" s="216" t="s">
        <v>61</v>
      </c>
    </row>
    <row r="116" spans="1:29" ht="38.25" customHeight="1">
      <c r="A116" s="131">
        <v>5813720004</v>
      </c>
      <c r="B116" s="124">
        <v>60</v>
      </c>
      <c r="C116" s="125" t="s">
        <v>31</v>
      </c>
      <c r="D116" s="200" t="s">
        <v>10</v>
      </c>
      <c r="E116" s="126"/>
      <c r="F116" s="201" t="s">
        <v>9</v>
      </c>
      <c r="G116" s="201">
        <v>5</v>
      </c>
      <c r="H116" s="202" t="s">
        <v>456</v>
      </c>
      <c r="I116" s="203">
        <v>30000</v>
      </c>
      <c r="J116" s="203">
        <v>0</v>
      </c>
      <c r="K116" s="204">
        <v>0</v>
      </c>
      <c r="L116" s="204">
        <v>0</v>
      </c>
      <c r="M116" s="204">
        <v>3000</v>
      </c>
      <c r="N116" s="204">
        <v>8100</v>
      </c>
      <c r="O116" s="204">
        <v>0</v>
      </c>
      <c r="P116" s="205">
        <v>0</v>
      </c>
      <c r="Q116" s="205">
        <v>18900</v>
      </c>
      <c r="R116" s="206">
        <v>0</v>
      </c>
      <c r="S116" s="206">
        <v>0</v>
      </c>
      <c r="T116" s="206">
        <v>0</v>
      </c>
      <c r="U116" s="204">
        <v>0</v>
      </c>
      <c r="V116" s="204">
        <v>0</v>
      </c>
      <c r="W116" s="204">
        <v>0</v>
      </c>
      <c r="X116" s="204">
        <v>0</v>
      </c>
      <c r="Y116" s="207">
        <v>0</v>
      </c>
      <c r="Z116" s="264" t="s">
        <v>297</v>
      </c>
      <c r="AA116" s="264" t="s">
        <v>232</v>
      </c>
      <c r="AB116" s="208" t="s">
        <v>23</v>
      </c>
      <c r="AC116" s="216" t="s">
        <v>61</v>
      </c>
    </row>
    <row r="117" spans="1:29" ht="12.75" customHeight="1">
      <c r="A117" s="131">
        <v>5533720006</v>
      </c>
      <c r="B117" s="124">
        <v>60</v>
      </c>
      <c r="C117" s="125" t="s">
        <v>31</v>
      </c>
      <c r="D117" s="200" t="s">
        <v>10</v>
      </c>
      <c r="E117" s="126"/>
      <c r="F117" s="201" t="s">
        <v>9</v>
      </c>
      <c r="G117" s="201">
        <v>5</v>
      </c>
      <c r="H117" s="202" t="s">
        <v>457</v>
      </c>
      <c r="I117" s="203">
        <v>90000</v>
      </c>
      <c r="J117" s="203">
        <v>0</v>
      </c>
      <c r="K117" s="204">
        <v>0</v>
      </c>
      <c r="L117" s="204">
        <v>0</v>
      </c>
      <c r="M117" s="204">
        <v>8100</v>
      </c>
      <c r="N117" s="204">
        <v>21870</v>
      </c>
      <c r="O117" s="204">
        <v>9000</v>
      </c>
      <c r="P117" s="205">
        <v>0</v>
      </c>
      <c r="Q117" s="205">
        <v>51030</v>
      </c>
      <c r="R117" s="206">
        <v>0</v>
      </c>
      <c r="S117" s="206">
        <v>0</v>
      </c>
      <c r="T117" s="206">
        <v>0</v>
      </c>
      <c r="U117" s="204">
        <v>0</v>
      </c>
      <c r="V117" s="204">
        <v>0</v>
      </c>
      <c r="W117" s="204">
        <v>0</v>
      </c>
      <c r="X117" s="204">
        <v>0</v>
      </c>
      <c r="Y117" s="207">
        <v>0</v>
      </c>
      <c r="Z117" s="264" t="s">
        <v>403</v>
      </c>
      <c r="AA117" s="264" t="s">
        <v>30</v>
      </c>
      <c r="AB117" s="208" t="s">
        <v>51</v>
      </c>
      <c r="AC117" s="216" t="s">
        <v>61</v>
      </c>
    </row>
    <row r="118" spans="1:29" ht="12.75" customHeight="1">
      <c r="A118" s="131">
        <v>5213720015</v>
      </c>
      <c r="B118" s="124">
        <v>60</v>
      </c>
      <c r="C118" s="125" t="s">
        <v>31</v>
      </c>
      <c r="D118" s="200" t="s">
        <v>10</v>
      </c>
      <c r="E118" s="126" t="s">
        <v>6</v>
      </c>
      <c r="F118" s="201" t="s">
        <v>9</v>
      </c>
      <c r="G118" s="201">
        <v>5</v>
      </c>
      <c r="H118" s="202" t="s">
        <v>458</v>
      </c>
      <c r="I118" s="203">
        <v>100000</v>
      </c>
      <c r="J118" s="203">
        <v>0</v>
      </c>
      <c r="K118" s="204">
        <v>0</v>
      </c>
      <c r="L118" s="204">
        <v>0</v>
      </c>
      <c r="M118" s="204">
        <v>9000</v>
      </c>
      <c r="N118" s="204">
        <v>24300</v>
      </c>
      <c r="O118" s="204">
        <v>10000</v>
      </c>
      <c r="P118" s="205">
        <v>0</v>
      </c>
      <c r="Q118" s="205">
        <v>56700</v>
      </c>
      <c r="R118" s="206">
        <v>0</v>
      </c>
      <c r="S118" s="206">
        <v>0</v>
      </c>
      <c r="T118" s="206">
        <v>0</v>
      </c>
      <c r="U118" s="204">
        <v>0</v>
      </c>
      <c r="V118" s="204">
        <v>0</v>
      </c>
      <c r="W118" s="204">
        <v>0</v>
      </c>
      <c r="X118" s="204">
        <v>0</v>
      </c>
      <c r="Y118" s="207">
        <v>0</v>
      </c>
      <c r="Z118" s="264" t="s">
        <v>403</v>
      </c>
      <c r="AA118" s="264" t="s">
        <v>30</v>
      </c>
      <c r="AB118" s="208" t="s">
        <v>19</v>
      </c>
      <c r="AC118" s="216" t="s">
        <v>61</v>
      </c>
    </row>
    <row r="119" spans="1:29" ht="12.75" customHeight="1">
      <c r="A119" s="131">
        <v>5323720005</v>
      </c>
      <c r="B119" s="124">
        <v>60</v>
      </c>
      <c r="C119" s="125" t="s">
        <v>31</v>
      </c>
      <c r="D119" s="200" t="s">
        <v>10</v>
      </c>
      <c r="E119" s="126"/>
      <c r="F119" s="201" t="s">
        <v>9</v>
      </c>
      <c r="G119" s="201">
        <v>5</v>
      </c>
      <c r="H119" s="202" t="s">
        <v>459</v>
      </c>
      <c r="I119" s="203">
        <v>80000</v>
      </c>
      <c r="J119" s="203">
        <v>0</v>
      </c>
      <c r="K119" s="204">
        <v>5000</v>
      </c>
      <c r="L119" s="204">
        <v>6000</v>
      </c>
      <c r="M119" s="204">
        <v>3000</v>
      </c>
      <c r="N119" s="204">
        <v>15600</v>
      </c>
      <c r="O119" s="204">
        <v>0</v>
      </c>
      <c r="P119" s="205">
        <v>14000</v>
      </c>
      <c r="Q119" s="205">
        <v>36400</v>
      </c>
      <c r="R119" s="206">
        <v>0</v>
      </c>
      <c r="S119" s="206">
        <v>0</v>
      </c>
      <c r="T119" s="206">
        <v>0</v>
      </c>
      <c r="U119" s="204">
        <v>0</v>
      </c>
      <c r="V119" s="204">
        <v>0</v>
      </c>
      <c r="W119" s="204">
        <v>0</v>
      </c>
      <c r="X119" s="204">
        <v>0</v>
      </c>
      <c r="Y119" s="207">
        <v>0</v>
      </c>
      <c r="Z119" s="264" t="s">
        <v>279</v>
      </c>
      <c r="AA119" s="264" t="s">
        <v>275</v>
      </c>
      <c r="AB119" s="208" t="s">
        <v>48</v>
      </c>
      <c r="AC119" s="216" t="s">
        <v>61</v>
      </c>
    </row>
    <row r="120" spans="1:29" ht="25.5" customHeight="1">
      <c r="A120" s="131">
        <v>5533720003</v>
      </c>
      <c r="B120" s="124">
        <v>60</v>
      </c>
      <c r="C120" s="125" t="s">
        <v>31</v>
      </c>
      <c r="D120" s="200" t="s">
        <v>12</v>
      </c>
      <c r="E120" s="126" t="s">
        <v>6</v>
      </c>
      <c r="F120" s="201" t="s">
        <v>9</v>
      </c>
      <c r="G120" s="201">
        <v>5</v>
      </c>
      <c r="H120" s="202" t="s">
        <v>460</v>
      </c>
      <c r="I120" s="203">
        <v>190000</v>
      </c>
      <c r="J120" s="203">
        <v>0</v>
      </c>
      <c r="K120" s="204">
        <v>0</v>
      </c>
      <c r="L120" s="204">
        <v>0</v>
      </c>
      <c r="M120" s="204">
        <v>17000</v>
      </c>
      <c r="N120" s="204">
        <v>45900</v>
      </c>
      <c r="O120" s="204">
        <v>20000</v>
      </c>
      <c r="P120" s="205">
        <v>0</v>
      </c>
      <c r="Q120" s="205">
        <v>107100</v>
      </c>
      <c r="R120" s="206">
        <v>0</v>
      </c>
      <c r="S120" s="206">
        <v>0</v>
      </c>
      <c r="T120" s="206">
        <v>0</v>
      </c>
      <c r="U120" s="204">
        <v>0</v>
      </c>
      <c r="V120" s="204">
        <v>0</v>
      </c>
      <c r="W120" s="204">
        <v>0</v>
      </c>
      <c r="X120" s="204">
        <v>0</v>
      </c>
      <c r="Y120" s="207">
        <v>0</v>
      </c>
      <c r="Z120" s="264" t="s">
        <v>427</v>
      </c>
      <c r="AA120" s="264" t="s">
        <v>30</v>
      </c>
      <c r="AB120" s="208" t="s">
        <v>22</v>
      </c>
      <c r="AC120" s="216" t="s">
        <v>61</v>
      </c>
    </row>
    <row r="121" spans="1:29">
      <c r="A121" s="131">
        <v>5213720002</v>
      </c>
      <c r="B121" s="124">
        <v>60</v>
      </c>
      <c r="C121" s="125" t="s">
        <v>31</v>
      </c>
      <c r="D121" s="200" t="s">
        <v>12</v>
      </c>
      <c r="E121" s="126" t="s">
        <v>6</v>
      </c>
      <c r="F121" s="201" t="s">
        <v>9</v>
      </c>
      <c r="G121" s="201">
        <v>5</v>
      </c>
      <c r="H121" s="202" t="s">
        <v>461</v>
      </c>
      <c r="I121" s="203">
        <v>190000</v>
      </c>
      <c r="J121" s="203">
        <v>0</v>
      </c>
      <c r="K121" s="204">
        <v>0</v>
      </c>
      <c r="L121" s="204">
        <v>0</v>
      </c>
      <c r="M121" s="204">
        <v>15470</v>
      </c>
      <c r="N121" s="204">
        <v>41766</v>
      </c>
      <c r="O121" s="204">
        <v>35311</v>
      </c>
      <c r="P121" s="205">
        <v>0</v>
      </c>
      <c r="Q121" s="205">
        <v>97453</v>
      </c>
      <c r="R121" s="206">
        <v>0</v>
      </c>
      <c r="S121" s="206">
        <v>0</v>
      </c>
      <c r="T121" s="206">
        <v>0</v>
      </c>
      <c r="U121" s="204">
        <v>0</v>
      </c>
      <c r="V121" s="204">
        <v>0</v>
      </c>
      <c r="W121" s="204">
        <v>0</v>
      </c>
      <c r="X121" s="204">
        <v>0</v>
      </c>
      <c r="Y121" s="207">
        <v>0</v>
      </c>
      <c r="Z121" s="264" t="s">
        <v>332</v>
      </c>
      <c r="AA121" s="264" t="s">
        <v>30</v>
      </c>
      <c r="AB121" s="208" t="s">
        <v>22</v>
      </c>
      <c r="AC121" s="216" t="s">
        <v>61</v>
      </c>
    </row>
    <row r="122" spans="1:29" ht="25.5">
      <c r="A122" s="131">
        <v>5313720005</v>
      </c>
      <c r="B122" s="124">
        <v>60</v>
      </c>
      <c r="C122" s="125" t="s">
        <v>31</v>
      </c>
      <c r="D122" s="200" t="s">
        <v>10</v>
      </c>
      <c r="E122" s="126"/>
      <c r="F122" s="201" t="s">
        <v>9</v>
      </c>
      <c r="G122" s="201">
        <v>5</v>
      </c>
      <c r="H122" s="202" t="s">
        <v>462</v>
      </c>
      <c r="I122" s="203">
        <v>500000</v>
      </c>
      <c r="J122" s="203">
        <v>0</v>
      </c>
      <c r="K122" s="204">
        <v>5000</v>
      </c>
      <c r="L122" s="204">
        <v>0</v>
      </c>
      <c r="M122" s="204">
        <v>45000</v>
      </c>
      <c r="N122" s="204">
        <v>135000</v>
      </c>
      <c r="O122" s="204">
        <v>0</v>
      </c>
      <c r="P122" s="205">
        <v>0</v>
      </c>
      <c r="Q122" s="205">
        <v>315000</v>
      </c>
      <c r="R122" s="206">
        <v>0</v>
      </c>
      <c r="S122" s="206">
        <v>0</v>
      </c>
      <c r="T122" s="206">
        <v>0</v>
      </c>
      <c r="U122" s="204">
        <v>0</v>
      </c>
      <c r="V122" s="204">
        <v>0</v>
      </c>
      <c r="W122" s="204">
        <v>0</v>
      </c>
      <c r="X122" s="204">
        <v>0</v>
      </c>
      <c r="Y122" s="207">
        <v>0</v>
      </c>
      <c r="Z122" s="264" t="s">
        <v>406</v>
      </c>
      <c r="AA122" s="264" t="s">
        <v>275</v>
      </c>
      <c r="AB122" s="208" t="s">
        <v>26</v>
      </c>
      <c r="AC122" s="216" t="s">
        <v>61</v>
      </c>
    </row>
    <row r="123" spans="1:29" ht="25.5" customHeight="1">
      <c r="A123" s="131">
        <v>5423520011</v>
      </c>
      <c r="B123" s="124">
        <v>60</v>
      </c>
      <c r="C123" s="125" t="s">
        <v>31</v>
      </c>
      <c r="D123" s="200" t="s">
        <v>10</v>
      </c>
      <c r="E123" s="126" t="s">
        <v>6</v>
      </c>
      <c r="F123" s="201" t="s">
        <v>9</v>
      </c>
      <c r="G123" s="201">
        <v>5</v>
      </c>
      <c r="H123" s="202" t="s">
        <v>635</v>
      </c>
      <c r="I123" s="203">
        <v>672725</v>
      </c>
      <c r="J123" s="203">
        <v>18274</v>
      </c>
      <c r="K123" s="204">
        <v>20000</v>
      </c>
      <c r="L123" s="204">
        <v>0</v>
      </c>
      <c r="M123" s="204">
        <v>22384</v>
      </c>
      <c r="N123" s="204">
        <v>163778</v>
      </c>
      <c r="O123" s="204">
        <v>66140</v>
      </c>
      <c r="P123" s="205">
        <v>0</v>
      </c>
      <c r="Q123" s="205">
        <v>382149</v>
      </c>
      <c r="R123" s="206">
        <v>0</v>
      </c>
      <c r="S123" s="206">
        <v>0</v>
      </c>
      <c r="T123" s="206">
        <v>0</v>
      </c>
      <c r="U123" s="204">
        <v>0</v>
      </c>
      <c r="V123" s="204">
        <v>0</v>
      </c>
      <c r="W123" s="204">
        <v>0</v>
      </c>
      <c r="X123" s="204">
        <v>0</v>
      </c>
      <c r="Y123" s="207">
        <v>0</v>
      </c>
      <c r="Z123" s="264" t="s">
        <v>406</v>
      </c>
      <c r="AA123" s="264" t="s">
        <v>449</v>
      </c>
      <c r="AB123" s="208" t="s">
        <v>50</v>
      </c>
      <c r="AC123" s="216" t="s">
        <v>61</v>
      </c>
    </row>
    <row r="124" spans="1:29" ht="25.5">
      <c r="A124" s="131">
        <v>5003720040</v>
      </c>
      <c r="B124" s="124">
        <v>60</v>
      </c>
      <c r="C124" s="125" t="s">
        <v>31</v>
      </c>
      <c r="D124" s="200" t="s">
        <v>10</v>
      </c>
      <c r="E124" s="126"/>
      <c r="F124" s="201" t="s">
        <v>9</v>
      </c>
      <c r="G124" s="201">
        <v>5</v>
      </c>
      <c r="H124" s="202" t="s">
        <v>636</v>
      </c>
      <c r="I124" s="203">
        <v>34240</v>
      </c>
      <c r="J124" s="203">
        <v>0</v>
      </c>
      <c r="K124" s="204">
        <v>1000</v>
      </c>
      <c r="L124" s="204">
        <v>0</v>
      </c>
      <c r="M124" s="204">
        <v>2423</v>
      </c>
      <c r="N124" s="204">
        <v>9245</v>
      </c>
      <c r="O124" s="204">
        <v>0</v>
      </c>
      <c r="P124" s="205">
        <v>0</v>
      </c>
      <c r="Q124" s="205">
        <v>21572</v>
      </c>
      <c r="R124" s="206">
        <v>0</v>
      </c>
      <c r="S124" s="206">
        <v>0</v>
      </c>
      <c r="T124" s="206">
        <v>0</v>
      </c>
      <c r="U124" s="204">
        <v>0</v>
      </c>
      <c r="V124" s="204">
        <v>0</v>
      </c>
      <c r="W124" s="204">
        <v>0</v>
      </c>
      <c r="X124" s="204">
        <v>0</v>
      </c>
      <c r="Y124" s="207">
        <v>0</v>
      </c>
      <c r="Z124" s="264" t="s">
        <v>18</v>
      </c>
      <c r="AA124" s="264" t="s">
        <v>275</v>
      </c>
      <c r="AB124" s="208" t="s">
        <v>45</v>
      </c>
      <c r="AC124" s="216" t="s">
        <v>61</v>
      </c>
    </row>
    <row r="125" spans="1:29" ht="57" customHeight="1">
      <c r="A125" s="131">
        <v>5003720044</v>
      </c>
      <c r="B125" s="124">
        <v>60</v>
      </c>
      <c r="C125" s="125" t="s">
        <v>31</v>
      </c>
      <c r="D125" s="200" t="s">
        <v>346</v>
      </c>
      <c r="E125" s="126"/>
      <c r="F125" s="201" t="s">
        <v>9</v>
      </c>
      <c r="G125" s="201">
        <v>5</v>
      </c>
      <c r="H125" s="202" t="s">
        <v>463</v>
      </c>
      <c r="I125" s="203">
        <v>86714</v>
      </c>
      <c r="J125" s="203" t="s">
        <v>220</v>
      </c>
      <c r="K125" s="204">
        <v>9571</v>
      </c>
      <c r="L125" s="204">
        <v>23143</v>
      </c>
      <c r="M125" s="204">
        <v>92758</v>
      </c>
      <c r="N125" s="204">
        <v>702013</v>
      </c>
      <c r="O125" s="204">
        <v>0</v>
      </c>
      <c r="P125" s="205">
        <v>54000</v>
      </c>
      <c r="Q125" s="205">
        <v>2092944</v>
      </c>
      <c r="R125" s="206">
        <v>0</v>
      </c>
      <c r="S125" s="206">
        <v>0</v>
      </c>
      <c r="T125" s="206">
        <v>0</v>
      </c>
      <c r="U125" s="204">
        <v>0</v>
      </c>
      <c r="V125" s="204">
        <v>0</v>
      </c>
      <c r="W125" s="204">
        <v>0</v>
      </c>
      <c r="X125" s="204">
        <v>0</v>
      </c>
      <c r="Y125" s="207">
        <v>0</v>
      </c>
      <c r="Z125" s="264" t="s">
        <v>257</v>
      </c>
      <c r="AA125" s="264" t="s">
        <v>18</v>
      </c>
      <c r="AB125" s="208" t="s">
        <v>22</v>
      </c>
      <c r="AC125" s="216" t="s">
        <v>61</v>
      </c>
    </row>
    <row r="126" spans="1:29" ht="55.5" customHeight="1">
      <c r="A126" s="131">
        <v>5003740005</v>
      </c>
      <c r="B126" s="124">
        <v>60</v>
      </c>
      <c r="C126" s="125" t="s">
        <v>31</v>
      </c>
      <c r="D126" s="200" t="s">
        <v>350</v>
      </c>
      <c r="E126" s="126"/>
      <c r="F126" s="201" t="s">
        <v>9</v>
      </c>
      <c r="G126" s="201">
        <v>5</v>
      </c>
      <c r="H126" s="202" t="s">
        <v>464</v>
      </c>
      <c r="I126" s="203">
        <v>47803</v>
      </c>
      <c r="J126" s="203" t="s">
        <v>220</v>
      </c>
      <c r="K126" s="204">
        <f>5524-578</f>
        <v>4946</v>
      </c>
      <c r="L126" s="204">
        <v>12857</v>
      </c>
      <c r="M126" s="204">
        <v>26000</v>
      </c>
      <c r="N126" s="204">
        <v>85714</v>
      </c>
      <c r="O126" s="204">
        <v>0</v>
      </c>
      <c r="P126" s="205">
        <v>30000</v>
      </c>
      <c r="Q126" s="205">
        <v>190000</v>
      </c>
      <c r="R126" s="206">
        <v>0</v>
      </c>
      <c r="S126" s="206">
        <v>0</v>
      </c>
      <c r="T126" s="206">
        <v>0</v>
      </c>
      <c r="U126" s="204">
        <v>0</v>
      </c>
      <c r="V126" s="204">
        <v>0</v>
      </c>
      <c r="W126" s="204">
        <v>0</v>
      </c>
      <c r="X126" s="204">
        <v>0</v>
      </c>
      <c r="Y126" s="207">
        <v>0</v>
      </c>
      <c r="Z126" s="264" t="s">
        <v>257</v>
      </c>
      <c r="AA126" s="264" t="s">
        <v>18</v>
      </c>
      <c r="AB126" s="208" t="s">
        <v>22</v>
      </c>
      <c r="AC126" s="216" t="s">
        <v>61</v>
      </c>
    </row>
    <row r="127" spans="1:29">
      <c r="A127" s="131">
        <v>5813710006</v>
      </c>
      <c r="B127" s="124">
        <v>60</v>
      </c>
      <c r="C127" s="125" t="s">
        <v>31</v>
      </c>
      <c r="D127" s="200" t="s">
        <v>10</v>
      </c>
      <c r="E127" s="126" t="s">
        <v>354</v>
      </c>
      <c r="F127" s="201" t="s">
        <v>9</v>
      </c>
      <c r="G127" s="201">
        <v>5</v>
      </c>
      <c r="H127" s="202" t="s">
        <v>65</v>
      </c>
      <c r="I127" s="203">
        <v>2798496</v>
      </c>
      <c r="J127" s="203">
        <v>116037</v>
      </c>
      <c r="K127" s="204">
        <v>35663</v>
      </c>
      <c r="L127" s="204">
        <v>151119</v>
      </c>
      <c r="M127" s="204">
        <v>28150</v>
      </c>
      <c r="N127" s="204">
        <v>334475</v>
      </c>
      <c r="O127" s="204">
        <v>0</v>
      </c>
      <c r="P127" s="205">
        <v>352610</v>
      </c>
      <c r="Q127" s="205">
        <v>780442</v>
      </c>
      <c r="R127" s="206">
        <v>0</v>
      </c>
      <c r="S127" s="206">
        <v>0</v>
      </c>
      <c r="T127" s="206">
        <v>700000</v>
      </c>
      <c r="U127" s="204">
        <v>0</v>
      </c>
      <c r="V127" s="204">
        <v>0</v>
      </c>
      <c r="W127" s="204">
        <v>0</v>
      </c>
      <c r="X127" s="204">
        <v>300000</v>
      </c>
      <c r="Y127" s="207">
        <v>0</v>
      </c>
      <c r="Z127" s="264" t="s">
        <v>254</v>
      </c>
      <c r="AA127" s="264" t="s">
        <v>283</v>
      </c>
      <c r="AB127" s="208" t="s">
        <v>23</v>
      </c>
      <c r="AC127" s="216" t="s">
        <v>61</v>
      </c>
    </row>
    <row r="128" spans="1:29" ht="25.5">
      <c r="A128" s="131">
        <v>5003520021</v>
      </c>
      <c r="B128" s="124">
        <v>60</v>
      </c>
      <c r="C128" s="125" t="s">
        <v>31</v>
      </c>
      <c r="D128" s="200" t="s">
        <v>10</v>
      </c>
      <c r="E128" s="126" t="s">
        <v>354</v>
      </c>
      <c r="F128" s="201" t="s">
        <v>9</v>
      </c>
      <c r="G128" s="201">
        <v>5</v>
      </c>
      <c r="H128" s="202" t="s">
        <v>334</v>
      </c>
      <c r="I128" s="203">
        <v>988460</v>
      </c>
      <c r="J128" s="203">
        <v>27073</v>
      </c>
      <c r="K128" s="204">
        <v>28550</v>
      </c>
      <c r="L128" s="204">
        <v>61500</v>
      </c>
      <c r="M128" s="204">
        <v>31223</v>
      </c>
      <c r="N128" s="204">
        <v>145384</v>
      </c>
      <c r="O128" s="204">
        <v>0</v>
      </c>
      <c r="P128" s="205">
        <v>143499</v>
      </c>
      <c r="Q128" s="205">
        <v>339231</v>
      </c>
      <c r="R128" s="206">
        <v>0</v>
      </c>
      <c r="S128" s="206">
        <v>0</v>
      </c>
      <c r="T128" s="206">
        <v>148400</v>
      </c>
      <c r="U128" s="204">
        <v>0</v>
      </c>
      <c r="V128" s="204">
        <v>0</v>
      </c>
      <c r="W128" s="204">
        <v>0</v>
      </c>
      <c r="X128" s="204">
        <v>63600</v>
      </c>
      <c r="Y128" s="207">
        <v>0</v>
      </c>
      <c r="Z128" s="264" t="s">
        <v>253</v>
      </c>
      <c r="AA128" s="264" t="s">
        <v>283</v>
      </c>
      <c r="AB128" s="208" t="s">
        <v>194</v>
      </c>
      <c r="AC128" s="216" t="s">
        <v>61</v>
      </c>
    </row>
    <row r="129" spans="1:29">
      <c r="A129" s="131">
        <v>5003720006</v>
      </c>
      <c r="B129" s="124">
        <v>60</v>
      </c>
      <c r="C129" s="125" t="s">
        <v>31</v>
      </c>
      <c r="D129" s="200" t="s">
        <v>12</v>
      </c>
      <c r="E129" s="126" t="s">
        <v>354</v>
      </c>
      <c r="F129" s="201" t="s">
        <v>9</v>
      </c>
      <c r="G129" s="201">
        <v>5</v>
      </c>
      <c r="H129" s="202" t="s">
        <v>465</v>
      </c>
      <c r="I129" s="203">
        <v>552400</v>
      </c>
      <c r="J129" s="203">
        <v>14919</v>
      </c>
      <c r="K129" s="204">
        <v>6900</v>
      </c>
      <c r="L129" s="204">
        <v>30474</v>
      </c>
      <c r="M129" s="204">
        <v>22681</v>
      </c>
      <c r="N129" s="204">
        <v>76176</v>
      </c>
      <c r="O129" s="204">
        <v>0</v>
      </c>
      <c r="P129" s="205">
        <v>71106</v>
      </c>
      <c r="Q129" s="205">
        <v>177744</v>
      </c>
      <c r="R129" s="206">
        <v>0</v>
      </c>
      <c r="S129" s="206">
        <v>0</v>
      </c>
      <c r="T129" s="206">
        <v>106680</v>
      </c>
      <c r="U129" s="204">
        <v>0</v>
      </c>
      <c r="V129" s="204">
        <v>0</v>
      </c>
      <c r="W129" s="204">
        <v>0</v>
      </c>
      <c r="X129" s="204">
        <v>45720</v>
      </c>
      <c r="Y129" s="207">
        <v>0</v>
      </c>
      <c r="Z129" s="264" t="s">
        <v>279</v>
      </c>
      <c r="AA129" s="264" t="s">
        <v>409</v>
      </c>
      <c r="AB129" s="208" t="s">
        <v>22</v>
      </c>
      <c r="AC129" s="216" t="s">
        <v>61</v>
      </c>
    </row>
    <row r="130" spans="1:29">
      <c r="A130" s="131">
        <v>5113520008</v>
      </c>
      <c r="B130" s="124">
        <v>60</v>
      </c>
      <c r="C130" s="125" t="s">
        <v>31</v>
      </c>
      <c r="D130" s="200" t="s">
        <v>10</v>
      </c>
      <c r="E130" s="126" t="s">
        <v>354</v>
      </c>
      <c r="F130" s="201" t="s">
        <v>9</v>
      </c>
      <c r="G130" s="201">
        <v>5</v>
      </c>
      <c r="H130" s="202" t="s">
        <v>329</v>
      </c>
      <c r="I130" s="203">
        <v>991867</v>
      </c>
      <c r="J130" s="203">
        <v>12484</v>
      </c>
      <c r="K130" s="204">
        <v>3613</v>
      </c>
      <c r="L130" s="204">
        <v>0</v>
      </c>
      <c r="M130" s="204">
        <v>33903</v>
      </c>
      <c r="N130" s="204">
        <v>168900</v>
      </c>
      <c r="O130" s="204">
        <v>0</v>
      </c>
      <c r="P130" s="205">
        <v>0</v>
      </c>
      <c r="Q130" s="205">
        <v>394100</v>
      </c>
      <c r="R130" s="206">
        <v>0</v>
      </c>
      <c r="S130" s="206">
        <v>0</v>
      </c>
      <c r="T130" s="206">
        <v>265207</v>
      </c>
      <c r="U130" s="204">
        <v>0</v>
      </c>
      <c r="V130" s="204">
        <v>0</v>
      </c>
      <c r="W130" s="204">
        <v>0</v>
      </c>
      <c r="X130" s="204">
        <v>113660</v>
      </c>
      <c r="Y130" s="207">
        <v>0</v>
      </c>
      <c r="Z130" s="264" t="s">
        <v>18</v>
      </c>
      <c r="AA130" s="264" t="s">
        <v>58</v>
      </c>
      <c r="AB130" s="208" t="s">
        <v>21</v>
      </c>
      <c r="AC130" s="216" t="s">
        <v>61</v>
      </c>
    </row>
    <row r="131" spans="1:29" ht="25.5">
      <c r="A131" s="131">
        <v>5813720001</v>
      </c>
      <c r="B131" s="124">
        <v>60</v>
      </c>
      <c r="C131" s="125" t="s">
        <v>31</v>
      </c>
      <c r="D131" s="200" t="s">
        <v>10</v>
      </c>
      <c r="E131" s="126" t="s">
        <v>354</v>
      </c>
      <c r="F131" s="201" t="s">
        <v>9</v>
      </c>
      <c r="G131" s="201">
        <v>5</v>
      </c>
      <c r="H131" s="202" t="s">
        <v>466</v>
      </c>
      <c r="I131" s="203">
        <v>412506</v>
      </c>
      <c r="J131" s="203">
        <v>0</v>
      </c>
      <c r="K131" s="204">
        <v>0</v>
      </c>
      <c r="L131" s="204">
        <v>0</v>
      </c>
      <c r="M131" s="204">
        <v>26251</v>
      </c>
      <c r="N131" s="204">
        <v>70876</v>
      </c>
      <c r="O131" s="204">
        <v>0</v>
      </c>
      <c r="P131" s="205">
        <v>0</v>
      </c>
      <c r="Q131" s="205">
        <v>165379</v>
      </c>
      <c r="R131" s="206">
        <v>0</v>
      </c>
      <c r="S131" s="206">
        <v>0</v>
      </c>
      <c r="T131" s="206">
        <v>105000</v>
      </c>
      <c r="U131" s="204">
        <v>0</v>
      </c>
      <c r="V131" s="204">
        <v>0</v>
      </c>
      <c r="W131" s="204">
        <v>0</v>
      </c>
      <c r="X131" s="204">
        <v>45000</v>
      </c>
      <c r="Y131" s="207">
        <v>0</v>
      </c>
      <c r="Z131" s="264" t="s">
        <v>403</v>
      </c>
      <c r="AA131" s="264" t="s">
        <v>412</v>
      </c>
      <c r="AB131" s="208" t="s">
        <v>23</v>
      </c>
      <c r="AC131" s="216" t="s">
        <v>61</v>
      </c>
    </row>
    <row r="132" spans="1:29" ht="25.5">
      <c r="A132" s="131">
        <v>5813720002</v>
      </c>
      <c r="B132" s="124">
        <v>60</v>
      </c>
      <c r="C132" s="125" t="s">
        <v>31</v>
      </c>
      <c r="D132" s="200" t="s">
        <v>10</v>
      </c>
      <c r="E132" s="126" t="s">
        <v>354</v>
      </c>
      <c r="F132" s="201" t="s">
        <v>9</v>
      </c>
      <c r="G132" s="201">
        <v>5</v>
      </c>
      <c r="H132" s="202" t="s">
        <v>467</v>
      </c>
      <c r="I132" s="203">
        <v>400000</v>
      </c>
      <c r="J132" s="203">
        <v>0</v>
      </c>
      <c r="K132" s="204">
        <v>15000</v>
      </c>
      <c r="L132" s="204">
        <v>0</v>
      </c>
      <c r="M132" s="204">
        <v>10000</v>
      </c>
      <c r="N132" s="204">
        <v>67500</v>
      </c>
      <c r="O132" s="204">
        <v>0</v>
      </c>
      <c r="P132" s="205">
        <v>0</v>
      </c>
      <c r="Q132" s="205">
        <v>157500</v>
      </c>
      <c r="R132" s="206">
        <v>0</v>
      </c>
      <c r="S132" s="206">
        <v>0</v>
      </c>
      <c r="T132" s="206">
        <v>105000</v>
      </c>
      <c r="U132" s="204">
        <v>0</v>
      </c>
      <c r="V132" s="204">
        <v>0</v>
      </c>
      <c r="W132" s="204">
        <v>0</v>
      </c>
      <c r="X132" s="204">
        <v>45000</v>
      </c>
      <c r="Y132" s="207">
        <v>0</v>
      </c>
      <c r="Z132" s="264" t="s">
        <v>427</v>
      </c>
      <c r="AA132" s="264" t="s">
        <v>449</v>
      </c>
      <c r="AB132" s="208" t="s">
        <v>23</v>
      </c>
      <c r="AC132" s="216" t="s">
        <v>61</v>
      </c>
    </row>
    <row r="133" spans="1:29" ht="12.75" customHeight="1">
      <c r="A133" s="225"/>
      <c r="B133" s="195"/>
      <c r="C133" s="195"/>
      <c r="D133" s="195"/>
      <c r="E133" s="199"/>
      <c r="F133" s="195"/>
      <c r="G133" s="195">
        <v>6</v>
      </c>
      <c r="H133" s="196" t="s">
        <v>468</v>
      </c>
      <c r="I133" s="197">
        <f>SUM(I134:I152)</f>
        <v>70038346</v>
      </c>
      <c r="J133" s="197">
        <f>SUM(J134:J152)</f>
        <v>1161162</v>
      </c>
      <c r="K133" s="198">
        <f t="shared" ref="K133:Y133" si="10">SUM(K134:K152)</f>
        <v>0</v>
      </c>
      <c r="L133" s="198">
        <f>SUM(L134:L152)</f>
        <v>0</v>
      </c>
      <c r="M133" s="198">
        <f t="shared" si="10"/>
        <v>0</v>
      </c>
      <c r="N133" s="198">
        <f>SUM(N134:N152)</f>
        <v>0</v>
      </c>
      <c r="O133" s="198">
        <f t="shared" si="10"/>
        <v>0</v>
      </c>
      <c r="P133" s="198">
        <f t="shared" si="10"/>
        <v>0</v>
      </c>
      <c r="Q133" s="198">
        <f t="shared" si="10"/>
        <v>0</v>
      </c>
      <c r="R133" s="198">
        <f t="shared" si="10"/>
        <v>0</v>
      </c>
      <c r="S133" s="198">
        <f t="shared" si="10"/>
        <v>0</v>
      </c>
      <c r="T133" s="198">
        <f t="shared" si="10"/>
        <v>10238939</v>
      </c>
      <c r="U133" s="198">
        <f t="shared" si="10"/>
        <v>0</v>
      </c>
      <c r="V133" s="198">
        <f t="shared" si="10"/>
        <v>0</v>
      </c>
      <c r="W133" s="198">
        <f t="shared" si="10"/>
        <v>0</v>
      </c>
      <c r="X133" s="198">
        <f t="shared" si="10"/>
        <v>4388117</v>
      </c>
      <c r="Y133" s="198">
        <f t="shared" si="10"/>
        <v>0</v>
      </c>
      <c r="Z133" s="265"/>
      <c r="AA133" s="265"/>
      <c r="AB133" s="195"/>
      <c r="AC133" s="226" t="s">
        <v>61</v>
      </c>
    </row>
    <row r="134" spans="1:29" ht="38.25" customHeight="1">
      <c r="A134" s="131">
        <v>5213510006</v>
      </c>
      <c r="B134" s="124">
        <v>60</v>
      </c>
      <c r="C134" s="125" t="s">
        <v>31</v>
      </c>
      <c r="D134" s="200" t="s">
        <v>359</v>
      </c>
      <c r="E134" s="126"/>
      <c r="F134" s="201" t="s">
        <v>9</v>
      </c>
      <c r="G134" s="201">
        <v>6</v>
      </c>
      <c r="H134" s="202" t="s">
        <v>287</v>
      </c>
      <c r="I134" s="203">
        <v>2257785</v>
      </c>
      <c r="J134" s="203">
        <v>42401</v>
      </c>
      <c r="K134" s="204">
        <v>0</v>
      </c>
      <c r="L134" s="204">
        <v>0</v>
      </c>
      <c r="M134" s="204">
        <v>0</v>
      </c>
      <c r="N134" s="204">
        <v>0</v>
      </c>
      <c r="O134" s="204">
        <v>0</v>
      </c>
      <c r="P134" s="205">
        <v>0</v>
      </c>
      <c r="Q134" s="205">
        <v>0</v>
      </c>
      <c r="R134" s="206">
        <v>0</v>
      </c>
      <c r="S134" s="206">
        <v>0</v>
      </c>
      <c r="T134" s="206">
        <v>630000</v>
      </c>
      <c r="U134" s="204">
        <v>0</v>
      </c>
      <c r="V134" s="204">
        <v>0</v>
      </c>
      <c r="W134" s="204">
        <v>0</v>
      </c>
      <c r="X134" s="204">
        <v>270000</v>
      </c>
      <c r="Y134" s="207">
        <v>0</v>
      </c>
      <c r="Z134" s="264" t="s">
        <v>415</v>
      </c>
      <c r="AA134" s="264" t="s">
        <v>469</v>
      </c>
      <c r="AB134" s="208" t="s">
        <v>19</v>
      </c>
      <c r="AC134" s="216" t="s">
        <v>61</v>
      </c>
    </row>
    <row r="135" spans="1:29" ht="38.25" customHeight="1">
      <c r="A135" s="131">
        <v>5003720004</v>
      </c>
      <c r="B135" s="124">
        <v>60</v>
      </c>
      <c r="C135" s="125" t="s">
        <v>31</v>
      </c>
      <c r="D135" s="200" t="s">
        <v>354</v>
      </c>
      <c r="E135" s="126"/>
      <c r="F135" s="201" t="s">
        <v>9</v>
      </c>
      <c r="G135" s="201">
        <v>6</v>
      </c>
      <c r="H135" s="202" t="s">
        <v>42</v>
      </c>
      <c r="I135" s="203">
        <v>4101300</v>
      </c>
      <c r="J135" s="203">
        <v>171107</v>
      </c>
      <c r="K135" s="204">
        <v>0</v>
      </c>
      <c r="L135" s="204">
        <v>0</v>
      </c>
      <c r="M135" s="204">
        <v>0</v>
      </c>
      <c r="N135" s="204">
        <v>0</v>
      </c>
      <c r="O135" s="204">
        <v>0</v>
      </c>
      <c r="P135" s="205">
        <v>0</v>
      </c>
      <c r="Q135" s="205">
        <v>0</v>
      </c>
      <c r="R135" s="206">
        <v>0</v>
      </c>
      <c r="S135" s="206">
        <v>0</v>
      </c>
      <c r="T135" s="206">
        <v>1435135</v>
      </c>
      <c r="U135" s="204">
        <v>0</v>
      </c>
      <c r="V135" s="204">
        <v>0</v>
      </c>
      <c r="W135" s="204">
        <v>0</v>
      </c>
      <c r="X135" s="204">
        <v>615058</v>
      </c>
      <c r="Y135" s="207">
        <v>0</v>
      </c>
      <c r="Z135" s="264" t="s">
        <v>415</v>
      </c>
      <c r="AA135" s="264" t="s">
        <v>470</v>
      </c>
      <c r="AB135" s="208" t="s">
        <v>25</v>
      </c>
      <c r="AC135" s="216" t="s">
        <v>61</v>
      </c>
    </row>
    <row r="136" spans="1:29">
      <c r="A136" s="131">
        <v>5213710004</v>
      </c>
      <c r="B136" s="124">
        <v>60</v>
      </c>
      <c r="C136" s="125" t="s">
        <v>31</v>
      </c>
      <c r="D136" s="200" t="s">
        <v>354</v>
      </c>
      <c r="E136" s="126"/>
      <c r="F136" s="201" t="s">
        <v>9</v>
      </c>
      <c r="G136" s="201">
        <v>6</v>
      </c>
      <c r="H136" s="202" t="s">
        <v>289</v>
      </c>
      <c r="I136" s="203">
        <v>1636213</v>
      </c>
      <c r="J136" s="203">
        <v>42067</v>
      </c>
      <c r="K136" s="204">
        <v>0</v>
      </c>
      <c r="L136" s="204">
        <v>0</v>
      </c>
      <c r="M136" s="204">
        <v>0</v>
      </c>
      <c r="N136" s="204">
        <v>0</v>
      </c>
      <c r="O136" s="204">
        <v>0</v>
      </c>
      <c r="P136" s="205">
        <v>0</v>
      </c>
      <c r="Q136" s="205">
        <v>0</v>
      </c>
      <c r="R136" s="206">
        <v>0</v>
      </c>
      <c r="S136" s="206">
        <v>0</v>
      </c>
      <c r="T136" s="206">
        <v>560000</v>
      </c>
      <c r="U136" s="204">
        <v>0</v>
      </c>
      <c r="V136" s="204">
        <v>0</v>
      </c>
      <c r="W136" s="204">
        <v>0</v>
      </c>
      <c r="X136" s="204">
        <v>240000</v>
      </c>
      <c r="Y136" s="207">
        <v>0</v>
      </c>
      <c r="Z136" s="264" t="s">
        <v>415</v>
      </c>
      <c r="AA136" s="264" t="s">
        <v>471</v>
      </c>
      <c r="AB136" s="208" t="s">
        <v>19</v>
      </c>
      <c r="AC136" s="216" t="s">
        <v>61</v>
      </c>
    </row>
    <row r="137" spans="1:29" ht="63.75" customHeight="1">
      <c r="A137" s="131">
        <v>5213710003</v>
      </c>
      <c r="B137" s="124">
        <v>60</v>
      </c>
      <c r="C137" s="125" t="s">
        <v>31</v>
      </c>
      <c r="D137" s="200" t="s">
        <v>359</v>
      </c>
      <c r="E137" s="126"/>
      <c r="F137" s="201" t="s">
        <v>9</v>
      </c>
      <c r="G137" s="201">
        <v>6</v>
      </c>
      <c r="H137" s="202" t="s">
        <v>472</v>
      </c>
      <c r="I137" s="203">
        <v>4350000</v>
      </c>
      <c r="J137" s="203">
        <v>8860</v>
      </c>
      <c r="K137" s="204">
        <v>0</v>
      </c>
      <c r="L137" s="204">
        <v>0</v>
      </c>
      <c r="M137" s="204">
        <v>0</v>
      </c>
      <c r="N137" s="204">
        <v>0</v>
      </c>
      <c r="O137" s="204">
        <v>0</v>
      </c>
      <c r="P137" s="205">
        <v>0</v>
      </c>
      <c r="Q137" s="205">
        <v>0</v>
      </c>
      <c r="R137" s="206">
        <v>0</v>
      </c>
      <c r="S137" s="206">
        <v>0</v>
      </c>
      <c r="T137" s="206">
        <v>266000</v>
      </c>
      <c r="U137" s="204">
        <v>0</v>
      </c>
      <c r="V137" s="204">
        <v>0</v>
      </c>
      <c r="W137" s="204">
        <v>0</v>
      </c>
      <c r="X137" s="204">
        <v>114000</v>
      </c>
      <c r="Y137" s="207">
        <v>0</v>
      </c>
      <c r="Z137" s="264" t="s">
        <v>409</v>
      </c>
      <c r="AA137" s="264" t="s">
        <v>480</v>
      </c>
      <c r="AB137" s="208" t="s">
        <v>19</v>
      </c>
      <c r="AC137" s="216" t="s">
        <v>61</v>
      </c>
    </row>
    <row r="138" spans="1:29">
      <c r="A138" s="131">
        <v>5213710002</v>
      </c>
      <c r="B138" s="124">
        <v>60</v>
      </c>
      <c r="C138" s="125" t="s">
        <v>31</v>
      </c>
      <c r="D138" s="200" t="s">
        <v>354</v>
      </c>
      <c r="E138" s="126"/>
      <c r="F138" s="201" t="s">
        <v>9</v>
      </c>
      <c r="G138" s="201">
        <v>6</v>
      </c>
      <c r="H138" s="202" t="s">
        <v>473</v>
      </c>
      <c r="I138" s="203">
        <v>5999481</v>
      </c>
      <c r="J138" s="203">
        <v>137852</v>
      </c>
      <c r="K138" s="204">
        <v>0</v>
      </c>
      <c r="L138" s="204">
        <v>0</v>
      </c>
      <c r="M138" s="204">
        <v>0</v>
      </c>
      <c r="N138" s="204">
        <v>0</v>
      </c>
      <c r="O138" s="204">
        <v>0</v>
      </c>
      <c r="P138" s="205">
        <v>0</v>
      </c>
      <c r="Q138" s="205">
        <v>0</v>
      </c>
      <c r="R138" s="206">
        <v>0</v>
      </c>
      <c r="S138" s="206">
        <v>0</v>
      </c>
      <c r="T138" s="206">
        <v>875000</v>
      </c>
      <c r="U138" s="204">
        <v>0</v>
      </c>
      <c r="V138" s="204">
        <v>0</v>
      </c>
      <c r="W138" s="204">
        <v>0</v>
      </c>
      <c r="X138" s="204">
        <v>375000</v>
      </c>
      <c r="Y138" s="207">
        <v>0</v>
      </c>
      <c r="Z138" s="264" t="s">
        <v>288</v>
      </c>
      <c r="AA138" s="264" t="s">
        <v>474</v>
      </c>
      <c r="AB138" s="208" t="s">
        <v>26</v>
      </c>
      <c r="AC138" s="216" t="s">
        <v>61</v>
      </c>
    </row>
    <row r="139" spans="1:29">
      <c r="A139" s="131">
        <v>5003710002</v>
      </c>
      <c r="B139" s="124">
        <v>60</v>
      </c>
      <c r="C139" s="125" t="s">
        <v>31</v>
      </c>
      <c r="D139" s="200" t="s">
        <v>354</v>
      </c>
      <c r="E139" s="126"/>
      <c r="F139" s="201" t="s">
        <v>9</v>
      </c>
      <c r="G139" s="201">
        <v>6</v>
      </c>
      <c r="H139" s="202" t="s">
        <v>475</v>
      </c>
      <c r="I139" s="203">
        <v>12800000</v>
      </c>
      <c r="J139" s="203">
        <v>103789</v>
      </c>
      <c r="K139" s="204">
        <v>0</v>
      </c>
      <c r="L139" s="204">
        <v>0</v>
      </c>
      <c r="M139" s="204">
        <v>0</v>
      </c>
      <c r="N139" s="204">
        <v>0</v>
      </c>
      <c r="O139" s="204">
        <v>0</v>
      </c>
      <c r="P139" s="205">
        <v>0</v>
      </c>
      <c r="Q139" s="205">
        <v>0</v>
      </c>
      <c r="R139" s="206">
        <v>0</v>
      </c>
      <c r="S139" s="206">
        <v>0</v>
      </c>
      <c r="T139" s="206">
        <v>945000</v>
      </c>
      <c r="U139" s="204">
        <v>0</v>
      </c>
      <c r="V139" s="204">
        <v>0</v>
      </c>
      <c r="W139" s="204">
        <v>0</v>
      </c>
      <c r="X139" s="204">
        <v>405000</v>
      </c>
      <c r="Y139" s="207">
        <v>0</v>
      </c>
      <c r="Z139" s="264" t="s">
        <v>415</v>
      </c>
      <c r="AA139" s="264" t="s">
        <v>476</v>
      </c>
      <c r="AB139" s="208" t="s">
        <v>26</v>
      </c>
      <c r="AC139" s="216" t="s">
        <v>61</v>
      </c>
    </row>
    <row r="140" spans="1:29" ht="25.5">
      <c r="A140" s="131">
        <v>5313710005</v>
      </c>
      <c r="B140" s="124">
        <v>60</v>
      </c>
      <c r="C140" s="125" t="s">
        <v>31</v>
      </c>
      <c r="D140" s="200" t="s">
        <v>354</v>
      </c>
      <c r="E140" s="126"/>
      <c r="F140" s="201" t="s">
        <v>9</v>
      </c>
      <c r="G140" s="201">
        <v>6</v>
      </c>
      <c r="H140" s="202" t="s">
        <v>477</v>
      </c>
      <c r="I140" s="203">
        <v>3510000</v>
      </c>
      <c r="J140" s="203">
        <v>158192</v>
      </c>
      <c r="K140" s="204">
        <v>0</v>
      </c>
      <c r="L140" s="204">
        <v>0</v>
      </c>
      <c r="M140" s="204">
        <v>0</v>
      </c>
      <c r="N140" s="204">
        <v>0</v>
      </c>
      <c r="O140" s="204">
        <v>0</v>
      </c>
      <c r="P140" s="205">
        <v>0</v>
      </c>
      <c r="Q140" s="205">
        <v>0</v>
      </c>
      <c r="R140" s="206">
        <v>0</v>
      </c>
      <c r="S140" s="206">
        <v>0</v>
      </c>
      <c r="T140" s="206">
        <v>840000</v>
      </c>
      <c r="U140" s="204">
        <v>0</v>
      </c>
      <c r="V140" s="204">
        <v>0</v>
      </c>
      <c r="W140" s="204">
        <v>0</v>
      </c>
      <c r="X140" s="204">
        <v>360000</v>
      </c>
      <c r="Y140" s="207">
        <v>0</v>
      </c>
      <c r="Z140" s="264" t="s">
        <v>415</v>
      </c>
      <c r="AA140" s="264" t="s">
        <v>265</v>
      </c>
      <c r="AB140" s="208" t="s">
        <v>26</v>
      </c>
      <c r="AC140" s="216" t="s">
        <v>61</v>
      </c>
    </row>
    <row r="141" spans="1:29" ht="38.25" customHeight="1">
      <c r="A141" s="131">
        <v>5813710002</v>
      </c>
      <c r="B141" s="124">
        <v>60</v>
      </c>
      <c r="C141" s="125" t="s">
        <v>31</v>
      </c>
      <c r="D141" s="200" t="s">
        <v>354</v>
      </c>
      <c r="E141" s="126"/>
      <c r="F141" s="201" t="s">
        <v>9</v>
      </c>
      <c r="G141" s="201">
        <v>6</v>
      </c>
      <c r="H141" s="202" t="s">
        <v>478</v>
      </c>
      <c r="I141" s="203">
        <v>4596000</v>
      </c>
      <c r="J141" s="203">
        <v>70228</v>
      </c>
      <c r="K141" s="204">
        <v>0</v>
      </c>
      <c r="L141" s="204">
        <v>0</v>
      </c>
      <c r="M141" s="204">
        <v>0</v>
      </c>
      <c r="N141" s="204">
        <v>0</v>
      </c>
      <c r="O141" s="204">
        <v>0</v>
      </c>
      <c r="P141" s="205">
        <v>0</v>
      </c>
      <c r="Q141" s="205">
        <v>0</v>
      </c>
      <c r="R141" s="206">
        <v>0</v>
      </c>
      <c r="S141" s="206">
        <v>0</v>
      </c>
      <c r="T141" s="206">
        <v>315000</v>
      </c>
      <c r="U141" s="204">
        <v>0</v>
      </c>
      <c r="V141" s="204">
        <v>0</v>
      </c>
      <c r="W141" s="204">
        <v>0</v>
      </c>
      <c r="X141" s="204">
        <v>135000</v>
      </c>
      <c r="Y141" s="207">
        <v>0</v>
      </c>
      <c r="Z141" s="264" t="s">
        <v>449</v>
      </c>
      <c r="AA141" s="264" t="s">
        <v>430</v>
      </c>
      <c r="AB141" s="208" t="s">
        <v>23</v>
      </c>
      <c r="AC141" s="216" t="s">
        <v>61</v>
      </c>
    </row>
    <row r="142" spans="1:29" ht="38.25" customHeight="1">
      <c r="A142" s="131">
        <v>5813520001</v>
      </c>
      <c r="B142" s="124">
        <v>60</v>
      </c>
      <c r="C142" s="125" t="s">
        <v>31</v>
      </c>
      <c r="D142" s="200" t="s">
        <v>354</v>
      </c>
      <c r="E142" s="126"/>
      <c r="F142" s="201" t="s">
        <v>9</v>
      </c>
      <c r="G142" s="201">
        <v>6</v>
      </c>
      <c r="H142" s="202" t="s">
        <v>479</v>
      </c>
      <c r="I142" s="203">
        <v>2971135</v>
      </c>
      <c r="J142" s="203">
        <v>108683</v>
      </c>
      <c r="K142" s="204">
        <v>0</v>
      </c>
      <c r="L142" s="204">
        <v>0</v>
      </c>
      <c r="M142" s="204">
        <v>0</v>
      </c>
      <c r="N142" s="204">
        <v>0</v>
      </c>
      <c r="O142" s="204">
        <v>0</v>
      </c>
      <c r="P142" s="205">
        <v>0</v>
      </c>
      <c r="Q142" s="205">
        <v>0</v>
      </c>
      <c r="R142" s="206">
        <v>0</v>
      </c>
      <c r="S142" s="206">
        <v>0</v>
      </c>
      <c r="T142" s="206">
        <v>770000</v>
      </c>
      <c r="U142" s="204">
        <v>0</v>
      </c>
      <c r="V142" s="204">
        <v>0</v>
      </c>
      <c r="W142" s="204">
        <v>0</v>
      </c>
      <c r="X142" s="204">
        <v>330000</v>
      </c>
      <c r="Y142" s="207">
        <v>0</v>
      </c>
      <c r="Z142" s="264" t="s">
        <v>415</v>
      </c>
      <c r="AA142" s="264" t="s">
        <v>480</v>
      </c>
      <c r="AB142" s="208" t="s">
        <v>23</v>
      </c>
      <c r="AC142" s="216" t="s">
        <v>61</v>
      </c>
    </row>
    <row r="143" spans="1:29" ht="12.75" customHeight="1">
      <c r="A143" s="131">
        <v>5723720001</v>
      </c>
      <c r="B143" s="124">
        <v>60</v>
      </c>
      <c r="C143" s="125" t="s">
        <v>31</v>
      </c>
      <c r="D143" s="200" t="s">
        <v>354</v>
      </c>
      <c r="E143" s="126"/>
      <c r="F143" s="201" t="s">
        <v>9</v>
      </c>
      <c r="G143" s="201">
        <v>6</v>
      </c>
      <c r="H143" s="202" t="s">
        <v>481</v>
      </c>
      <c r="I143" s="203">
        <v>3415823</v>
      </c>
      <c r="J143" s="203">
        <v>67517</v>
      </c>
      <c r="K143" s="204">
        <v>0</v>
      </c>
      <c r="L143" s="204">
        <v>0</v>
      </c>
      <c r="M143" s="204">
        <v>0</v>
      </c>
      <c r="N143" s="204">
        <v>0</v>
      </c>
      <c r="O143" s="204">
        <v>0</v>
      </c>
      <c r="P143" s="205">
        <v>0</v>
      </c>
      <c r="Q143" s="205">
        <v>0</v>
      </c>
      <c r="R143" s="206">
        <v>0</v>
      </c>
      <c r="S143" s="206">
        <v>0</v>
      </c>
      <c r="T143" s="206">
        <v>770511</v>
      </c>
      <c r="U143" s="204">
        <v>0</v>
      </c>
      <c r="V143" s="204">
        <v>0</v>
      </c>
      <c r="W143" s="204">
        <v>0</v>
      </c>
      <c r="X143" s="204">
        <v>330219</v>
      </c>
      <c r="Y143" s="207">
        <v>0</v>
      </c>
      <c r="Z143" s="264" t="s">
        <v>415</v>
      </c>
      <c r="AA143" s="264" t="s">
        <v>430</v>
      </c>
      <c r="AB143" s="208" t="s">
        <v>49</v>
      </c>
      <c r="AC143" s="216" t="s">
        <v>61</v>
      </c>
    </row>
    <row r="144" spans="1:29" ht="25.5" customHeight="1">
      <c r="A144" s="131">
        <v>5113720005</v>
      </c>
      <c r="B144" s="124">
        <v>60</v>
      </c>
      <c r="C144" s="125" t="s">
        <v>31</v>
      </c>
      <c r="D144" s="200" t="s">
        <v>354</v>
      </c>
      <c r="E144" s="126"/>
      <c r="F144" s="201" t="s">
        <v>9</v>
      </c>
      <c r="G144" s="201">
        <v>6</v>
      </c>
      <c r="H144" s="202" t="s">
        <v>482</v>
      </c>
      <c r="I144" s="203">
        <v>1000000</v>
      </c>
      <c r="J144" s="203">
        <v>0</v>
      </c>
      <c r="K144" s="204">
        <v>0</v>
      </c>
      <c r="L144" s="204">
        <v>0</v>
      </c>
      <c r="M144" s="204">
        <v>0</v>
      </c>
      <c r="N144" s="204">
        <v>0</v>
      </c>
      <c r="O144" s="204">
        <v>0</v>
      </c>
      <c r="P144" s="205">
        <v>0</v>
      </c>
      <c r="Q144" s="205">
        <v>0</v>
      </c>
      <c r="R144" s="206">
        <v>0</v>
      </c>
      <c r="S144" s="206">
        <v>0</v>
      </c>
      <c r="T144" s="206">
        <v>126000</v>
      </c>
      <c r="U144" s="204">
        <v>0</v>
      </c>
      <c r="V144" s="204">
        <v>0</v>
      </c>
      <c r="W144" s="204">
        <v>0</v>
      </c>
      <c r="X144" s="204">
        <v>54000</v>
      </c>
      <c r="Y144" s="207">
        <v>0</v>
      </c>
      <c r="Z144" s="264" t="s">
        <v>311</v>
      </c>
      <c r="AA144" s="264" t="s">
        <v>430</v>
      </c>
      <c r="AB144" s="208" t="s">
        <v>21</v>
      </c>
      <c r="AC144" s="216" t="s">
        <v>61</v>
      </c>
    </row>
    <row r="145" spans="1:29" ht="12.75" customHeight="1">
      <c r="A145" s="131">
        <v>5113720006</v>
      </c>
      <c r="B145" s="124">
        <v>60</v>
      </c>
      <c r="C145" s="125" t="s">
        <v>31</v>
      </c>
      <c r="D145" s="200" t="s">
        <v>354</v>
      </c>
      <c r="E145" s="126"/>
      <c r="F145" s="201" t="s">
        <v>9</v>
      </c>
      <c r="G145" s="201">
        <v>6</v>
      </c>
      <c r="H145" s="202" t="s">
        <v>483</v>
      </c>
      <c r="I145" s="203">
        <v>2000000</v>
      </c>
      <c r="J145" s="203">
        <v>0</v>
      </c>
      <c r="K145" s="204">
        <v>0</v>
      </c>
      <c r="L145" s="204">
        <v>0</v>
      </c>
      <c r="M145" s="204">
        <v>0</v>
      </c>
      <c r="N145" s="204">
        <v>0</v>
      </c>
      <c r="O145" s="204">
        <v>0</v>
      </c>
      <c r="P145" s="205">
        <v>0</v>
      </c>
      <c r="Q145" s="205">
        <v>0</v>
      </c>
      <c r="R145" s="206">
        <v>0</v>
      </c>
      <c r="S145" s="206">
        <v>0</v>
      </c>
      <c r="T145" s="206">
        <v>112000</v>
      </c>
      <c r="U145" s="204">
        <v>0</v>
      </c>
      <c r="V145" s="204">
        <v>0</v>
      </c>
      <c r="W145" s="204">
        <v>0</v>
      </c>
      <c r="X145" s="204">
        <v>48000</v>
      </c>
      <c r="Y145" s="207">
        <v>0</v>
      </c>
      <c r="Z145" s="264" t="s">
        <v>409</v>
      </c>
      <c r="AA145" s="264" t="s">
        <v>256</v>
      </c>
      <c r="AB145" s="208" t="s">
        <v>21</v>
      </c>
      <c r="AC145" s="216" t="s">
        <v>61</v>
      </c>
    </row>
    <row r="146" spans="1:29" ht="12.75" customHeight="1">
      <c r="A146" s="131">
        <v>5213720004</v>
      </c>
      <c r="B146" s="124">
        <v>60</v>
      </c>
      <c r="C146" s="125" t="s">
        <v>31</v>
      </c>
      <c r="D146" s="200" t="s">
        <v>354</v>
      </c>
      <c r="E146" s="126"/>
      <c r="F146" s="201" t="s">
        <v>9</v>
      </c>
      <c r="G146" s="201">
        <v>6</v>
      </c>
      <c r="H146" s="202" t="s">
        <v>484</v>
      </c>
      <c r="I146" s="203">
        <v>1200000</v>
      </c>
      <c r="J146" s="203">
        <v>0</v>
      </c>
      <c r="K146" s="204">
        <v>0</v>
      </c>
      <c r="L146" s="204">
        <v>0</v>
      </c>
      <c r="M146" s="204">
        <v>0</v>
      </c>
      <c r="N146" s="204">
        <v>0</v>
      </c>
      <c r="O146" s="204">
        <v>0</v>
      </c>
      <c r="P146" s="205">
        <v>0</v>
      </c>
      <c r="Q146" s="205">
        <v>0</v>
      </c>
      <c r="R146" s="206">
        <v>0</v>
      </c>
      <c r="S146" s="206">
        <v>0</v>
      </c>
      <c r="T146" s="206">
        <v>378000</v>
      </c>
      <c r="U146" s="204">
        <v>0</v>
      </c>
      <c r="V146" s="204">
        <v>0</v>
      </c>
      <c r="W146" s="204">
        <v>0</v>
      </c>
      <c r="X146" s="204">
        <v>162000</v>
      </c>
      <c r="Y146" s="207">
        <v>0</v>
      </c>
      <c r="Z146" s="264" t="s">
        <v>415</v>
      </c>
      <c r="AA146" s="264" t="s">
        <v>485</v>
      </c>
      <c r="AB146" s="208" t="s">
        <v>19</v>
      </c>
      <c r="AC146" s="216" t="s">
        <v>61</v>
      </c>
    </row>
    <row r="147" spans="1:29" ht="38.25" customHeight="1">
      <c r="A147" s="131">
        <v>5113720004</v>
      </c>
      <c r="B147" s="124">
        <v>60</v>
      </c>
      <c r="C147" s="125" t="s">
        <v>31</v>
      </c>
      <c r="D147" s="200" t="s">
        <v>359</v>
      </c>
      <c r="E147" s="126"/>
      <c r="F147" s="201" t="s">
        <v>9</v>
      </c>
      <c r="G147" s="201">
        <v>6</v>
      </c>
      <c r="H147" s="202" t="s">
        <v>486</v>
      </c>
      <c r="I147" s="203">
        <v>4750000</v>
      </c>
      <c r="J147" s="203">
        <v>141099</v>
      </c>
      <c r="K147" s="204">
        <v>0</v>
      </c>
      <c r="L147" s="204">
        <v>0</v>
      </c>
      <c r="M147" s="204">
        <v>0</v>
      </c>
      <c r="N147" s="204">
        <v>0</v>
      </c>
      <c r="O147" s="204">
        <v>0</v>
      </c>
      <c r="P147" s="205">
        <v>0</v>
      </c>
      <c r="Q147" s="205">
        <v>0</v>
      </c>
      <c r="R147" s="206">
        <v>0</v>
      </c>
      <c r="S147" s="206">
        <v>0</v>
      </c>
      <c r="T147" s="206">
        <v>820493</v>
      </c>
      <c r="U147" s="204">
        <v>0</v>
      </c>
      <c r="V147" s="204">
        <v>0</v>
      </c>
      <c r="W147" s="204">
        <v>0</v>
      </c>
      <c r="X147" s="204">
        <f>390000-38360</f>
        <v>351640</v>
      </c>
      <c r="Y147" s="207">
        <v>0</v>
      </c>
      <c r="Z147" s="264" t="s">
        <v>415</v>
      </c>
      <c r="AA147" s="264" t="s">
        <v>487</v>
      </c>
      <c r="AB147" s="208" t="s">
        <v>21</v>
      </c>
      <c r="AC147" s="216" t="s">
        <v>61</v>
      </c>
    </row>
    <row r="148" spans="1:29" ht="25.5" customHeight="1">
      <c r="A148" s="131">
        <v>5213520012</v>
      </c>
      <c r="B148" s="124">
        <v>60</v>
      </c>
      <c r="C148" s="125" t="s">
        <v>31</v>
      </c>
      <c r="D148" s="200" t="s">
        <v>359</v>
      </c>
      <c r="E148" s="126"/>
      <c r="F148" s="201" t="s">
        <v>9</v>
      </c>
      <c r="G148" s="201">
        <v>6</v>
      </c>
      <c r="H148" s="202" t="s">
        <v>488</v>
      </c>
      <c r="I148" s="203">
        <v>8250000</v>
      </c>
      <c r="J148" s="203">
        <v>38787</v>
      </c>
      <c r="K148" s="204">
        <v>0</v>
      </c>
      <c r="L148" s="204">
        <v>0</v>
      </c>
      <c r="M148" s="204">
        <v>0</v>
      </c>
      <c r="N148" s="204">
        <v>0</v>
      </c>
      <c r="O148" s="204">
        <v>0</v>
      </c>
      <c r="P148" s="205">
        <v>0</v>
      </c>
      <c r="Q148" s="205">
        <v>0</v>
      </c>
      <c r="R148" s="206">
        <v>0</v>
      </c>
      <c r="S148" s="206">
        <v>0</v>
      </c>
      <c r="T148" s="206">
        <v>280000</v>
      </c>
      <c r="U148" s="204">
        <v>0</v>
      </c>
      <c r="V148" s="204">
        <v>0</v>
      </c>
      <c r="W148" s="204">
        <v>0</v>
      </c>
      <c r="X148" s="204">
        <v>120000</v>
      </c>
      <c r="Y148" s="207">
        <v>0</v>
      </c>
      <c r="Z148" s="264" t="s">
        <v>415</v>
      </c>
      <c r="AA148" s="264" t="s">
        <v>430</v>
      </c>
      <c r="AB148" s="208" t="s">
        <v>21</v>
      </c>
      <c r="AC148" s="216" t="s">
        <v>61</v>
      </c>
    </row>
    <row r="149" spans="1:29" ht="25.5" customHeight="1">
      <c r="A149" s="131">
        <v>5113520009</v>
      </c>
      <c r="B149" s="124">
        <v>60</v>
      </c>
      <c r="C149" s="125" t="s">
        <v>31</v>
      </c>
      <c r="D149" s="200" t="s">
        <v>359</v>
      </c>
      <c r="E149" s="126"/>
      <c r="F149" s="201" t="s">
        <v>9</v>
      </c>
      <c r="G149" s="201">
        <v>6</v>
      </c>
      <c r="H149" s="202" t="s">
        <v>489</v>
      </c>
      <c r="I149" s="203">
        <v>4000000</v>
      </c>
      <c r="J149" s="203">
        <v>29750</v>
      </c>
      <c r="K149" s="204">
        <v>0</v>
      </c>
      <c r="L149" s="204">
        <v>0</v>
      </c>
      <c r="M149" s="204">
        <v>0</v>
      </c>
      <c r="N149" s="204">
        <v>0</v>
      </c>
      <c r="O149" s="204">
        <v>0</v>
      </c>
      <c r="P149" s="205">
        <v>0</v>
      </c>
      <c r="Q149" s="205">
        <v>0</v>
      </c>
      <c r="R149" s="206">
        <v>0</v>
      </c>
      <c r="S149" s="206">
        <v>0</v>
      </c>
      <c r="T149" s="206">
        <v>875000</v>
      </c>
      <c r="U149" s="204">
        <v>0</v>
      </c>
      <c r="V149" s="204">
        <v>0</v>
      </c>
      <c r="W149" s="204">
        <v>0</v>
      </c>
      <c r="X149" s="204">
        <v>375000</v>
      </c>
      <c r="Y149" s="207">
        <v>0</v>
      </c>
      <c r="Z149" s="264" t="s">
        <v>415</v>
      </c>
      <c r="AA149" s="264" t="s">
        <v>490</v>
      </c>
      <c r="AB149" s="208" t="s">
        <v>21</v>
      </c>
      <c r="AC149" s="216" t="s">
        <v>61</v>
      </c>
    </row>
    <row r="150" spans="1:29" ht="25.5">
      <c r="A150" s="131">
        <v>5323520013</v>
      </c>
      <c r="B150" s="124">
        <v>60</v>
      </c>
      <c r="C150" s="125" t="s">
        <v>31</v>
      </c>
      <c r="D150" s="200" t="s">
        <v>359</v>
      </c>
      <c r="E150" s="126"/>
      <c r="F150" s="201" t="s">
        <v>9</v>
      </c>
      <c r="G150" s="201">
        <v>6</v>
      </c>
      <c r="H150" s="202" t="s">
        <v>491</v>
      </c>
      <c r="I150" s="203">
        <v>1373082</v>
      </c>
      <c r="J150" s="203">
        <v>9231</v>
      </c>
      <c r="K150" s="204">
        <v>0</v>
      </c>
      <c r="L150" s="204">
        <v>0</v>
      </c>
      <c r="M150" s="204">
        <v>0</v>
      </c>
      <c r="N150" s="204">
        <v>0</v>
      </c>
      <c r="O150" s="204">
        <v>0</v>
      </c>
      <c r="P150" s="205">
        <v>0</v>
      </c>
      <c r="Q150" s="205">
        <v>0</v>
      </c>
      <c r="R150" s="206">
        <v>0</v>
      </c>
      <c r="S150" s="206">
        <v>0</v>
      </c>
      <c r="T150" s="206">
        <v>112000</v>
      </c>
      <c r="U150" s="204">
        <v>0</v>
      </c>
      <c r="V150" s="204">
        <v>0</v>
      </c>
      <c r="W150" s="204">
        <v>0</v>
      </c>
      <c r="X150" s="204">
        <v>48000</v>
      </c>
      <c r="Y150" s="207">
        <v>0</v>
      </c>
      <c r="Z150" s="264" t="s">
        <v>311</v>
      </c>
      <c r="AA150" s="264" t="s">
        <v>265</v>
      </c>
      <c r="AB150" s="208" t="s">
        <v>48</v>
      </c>
      <c r="AC150" s="216" t="s">
        <v>61</v>
      </c>
    </row>
    <row r="151" spans="1:29" ht="25.5" customHeight="1">
      <c r="A151" s="131">
        <v>5323520014</v>
      </c>
      <c r="B151" s="124">
        <v>60</v>
      </c>
      <c r="C151" s="125" t="s">
        <v>31</v>
      </c>
      <c r="D151" s="200" t="s">
        <v>359</v>
      </c>
      <c r="E151" s="126"/>
      <c r="F151" s="201" t="s">
        <v>9</v>
      </c>
      <c r="G151" s="201">
        <v>6</v>
      </c>
      <c r="H151" s="202" t="s">
        <v>492</v>
      </c>
      <c r="I151" s="203">
        <v>1737527</v>
      </c>
      <c r="J151" s="203">
        <v>31599</v>
      </c>
      <c r="K151" s="204">
        <v>0</v>
      </c>
      <c r="L151" s="204">
        <v>0</v>
      </c>
      <c r="M151" s="204">
        <v>0</v>
      </c>
      <c r="N151" s="204">
        <v>0</v>
      </c>
      <c r="O151" s="204">
        <v>0</v>
      </c>
      <c r="P151" s="205">
        <v>0</v>
      </c>
      <c r="Q151" s="205">
        <v>0</v>
      </c>
      <c r="R151" s="206">
        <v>0</v>
      </c>
      <c r="S151" s="206">
        <v>0</v>
      </c>
      <c r="T151" s="206">
        <v>77000</v>
      </c>
      <c r="U151" s="204">
        <v>0</v>
      </c>
      <c r="V151" s="204">
        <v>0</v>
      </c>
      <c r="W151" s="204">
        <v>0</v>
      </c>
      <c r="X151" s="204">
        <v>33000</v>
      </c>
      <c r="Y151" s="207">
        <v>0</v>
      </c>
      <c r="Z151" s="264" t="s">
        <v>493</v>
      </c>
      <c r="AA151" s="264" t="s">
        <v>430</v>
      </c>
      <c r="AB151" s="208" t="s">
        <v>48</v>
      </c>
      <c r="AC151" s="216" t="s">
        <v>61</v>
      </c>
    </row>
    <row r="152" spans="1:29">
      <c r="A152" s="131">
        <v>5113720011</v>
      </c>
      <c r="B152" s="124">
        <v>60</v>
      </c>
      <c r="C152" s="125" t="s">
        <v>31</v>
      </c>
      <c r="D152" s="200" t="s">
        <v>354</v>
      </c>
      <c r="E152" s="126"/>
      <c r="F152" s="201" t="s">
        <v>9</v>
      </c>
      <c r="G152" s="201">
        <v>6</v>
      </c>
      <c r="H152" s="202" t="s">
        <v>494</v>
      </c>
      <c r="I152" s="203">
        <v>90000</v>
      </c>
      <c r="J152" s="203">
        <v>0</v>
      </c>
      <c r="K152" s="204">
        <v>0</v>
      </c>
      <c r="L152" s="204">
        <v>0</v>
      </c>
      <c r="M152" s="204">
        <v>0</v>
      </c>
      <c r="N152" s="204">
        <v>0</v>
      </c>
      <c r="O152" s="204">
        <v>0</v>
      </c>
      <c r="P152" s="205">
        <v>0</v>
      </c>
      <c r="Q152" s="205">
        <v>0</v>
      </c>
      <c r="R152" s="206">
        <v>0</v>
      </c>
      <c r="S152" s="206">
        <v>0</v>
      </c>
      <c r="T152" s="206">
        <v>51800</v>
      </c>
      <c r="U152" s="204">
        <v>0</v>
      </c>
      <c r="V152" s="204">
        <v>0</v>
      </c>
      <c r="W152" s="204">
        <v>0</v>
      </c>
      <c r="X152" s="204">
        <v>22200</v>
      </c>
      <c r="Y152" s="207">
        <v>0</v>
      </c>
      <c r="Z152" s="264" t="s">
        <v>415</v>
      </c>
      <c r="AA152" s="264" t="s">
        <v>495</v>
      </c>
      <c r="AB152" s="208" t="s">
        <v>21</v>
      </c>
      <c r="AC152" s="216" t="s">
        <v>61</v>
      </c>
    </row>
    <row r="153" spans="1:29" ht="12.75" customHeight="1">
      <c r="A153" s="225"/>
      <c r="B153" s="195"/>
      <c r="C153" s="195"/>
      <c r="D153" s="195"/>
      <c r="E153" s="199"/>
      <c r="F153" s="195"/>
      <c r="G153" s="195">
        <v>7</v>
      </c>
      <c r="H153" s="196" t="s">
        <v>230</v>
      </c>
      <c r="I153" s="197">
        <f>SUM(I154:I158)</f>
        <v>1511387</v>
      </c>
      <c r="J153" s="197">
        <f>SUM(J154:J158)</f>
        <v>0</v>
      </c>
      <c r="K153" s="198">
        <f t="shared" ref="K153:Y153" si="11">SUM(K154:K158)</f>
        <v>1511387</v>
      </c>
      <c r="L153" s="198">
        <f>SUM(L154:L158)</f>
        <v>0</v>
      </c>
      <c r="M153" s="198">
        <f t="shared" si="11"/>
        <v>1681000</v>
      </c>
      <c r="N153" s="198">
        <f>SUM(N154:N158)</f>
        <v>0</v>
      </c>
      <c r="O153" s="198">
        <f t="shared" si="11"/>
        <v>1870000</v>
      </c>
      <c r="P153" s="198">
        <f t="shared" si="11"/>
        <v>0</v>
      </c>
      <c r="Q153" s="198">
        <f t="shared" si="11"/>
        <v>0</v>
      </c>
      <c r="R153" s="198">
        <f t="shared" si="11"/>
        <v>0</v>
      </c>
      <c r="S153" s="198">
        <f t="shared" si="11"/>
        <v>0</v>
      </c>
      <c r="T153" s="198">
        <f t="shared" si="11"/>
        <v>0</v>
      </c>
      <c r="U153" s="198">
        <f t="shared" si="11"/>
        <v>0</v>
      </c>
      <c r="V153" s="198">
        <f t="shared" si="11"/>
        <v>0</v>
      </c>
      <c r="W153" s="198">
        <f t="shared" si="11"/>
        <v>0</v>
      </c>
      <c r="X153" s="198">
        <f t="shared" si="11"/>
        <v>0</v>
      </c>
      <c r="Y153" s="198">
        <f t="shared" si="11"/>
        <v>0</v>
      </c>
      <c r="Z153" s="265"/>
      <c r="AA153" s="265"/>
      <c r="AB153" s="195"/>
      <c r="AC153" s="226" t="s">
        <v>61</v>
      </c>
    </row>
    <row r="154" spans="1:29" ht="51" customHeight="1">
      <c r="A154" s="131">
        <v>3273214901</v>
      </c>
      <c r="B154" s="124">
        <v>60</v>
      </c>
      <c r="C154" s="125" t="s">
        <v>31</v>
      </c>
      <c r="D154" s="200" t="s">
        <v>59</v>
      </c>
      <c r="E154" s="126"/>
      <c r="F154" s="201"/>
      <c r="G154" s="201">
        <v>7</v>
      </c>
      <c r="H154" s="202" t="s">
        <v>14</v>
      </c>
      <c r="I154" s="203">
        <v>1255387</v>
      </c>
      <c r="J154" s="203" t="s">
        <v>220</v>
      </c>
      <c r="K154" s="204">
        <f>1235387+20000</f>
        <v>1255387</v>
      </c>
      <c r="L154" s="204">
        <v>0</v>
      </c>
      <c r="M154" s="204">
        <f>1509000</f>
        <v>1509000</v>
      </c>
      <c r="N154" s="204">
        <v>0</v>
      </c>
      <c r="O154" s="204">
        <v>1717000</v>
      </c>
      <c r="P154" s="205">
        <v>0</v>
      </c>
      <c r="Q154" s="205">
        <v>0</v>
      </c>
      <c r="R154" s="206">
        <v>0</v>
      </c>
      <c r="S154" s="206">
        <v>0</v>
      </c>
      <c r="T154" s="206">
        <v>0</v>
      </c>
      <c r="U154" s="204">
        <v>0</v>
      </c>
      <c r="V154" s="204">
        <v>0</v>
      </c>
      <c r="W154" s="204">
        <v>0</v>
      </c>
      <c r="X154" s="204">
        <v>0</v>
      </c>
      <c r="Y154" s="207">
        <v>0</v>
      </c>
      <c r="Z154" s="264" t="s">
        <v>257</v>
      </c>
      <c r="AA154" s="264" t="s">
        <v>18</v>
      </c>
      <c r="AB154" s="208" t="s">
        <v>22</v>
      </c>
      <c r="AC154" s="216" t="s">
        <v>61</v>
      </c>
    </row>
    <row r="155" spans="1:29" ht="63.75" customHeight="1">
      <c r="A155" s="131">
        <v>3273304901</v>
      </c>
      <c r="B155" s="124">
        <v>60</v>
      </c>
      <c r="C155" s="125" t="s">
        <v>31</v>
      </c>
      <c r="D155" s="200" t="s">
        <v>59</v>
      </c>
      <c r="E155" s="126"/>
      <c r="F155" s="201"/>
      <c r="G155" s="201">
        <v>7</v>
      </c>
      <c r="H155" s="202" t="s">
        <v>496</v>
      </c>
      <c r="I155" s="203">
        <v>106000</v>
      </c>
      <c r="J155" s="203" t="s">
        <v>220</v>
      </c>
      <c r="K155" s="204">
        <f>11000+95000</f>
        <v>106000</v>
      </c>
      <c r="L155" s="204">
        <v>0</v>
      </c>
      <c r="M155" s="204">
        <v>60000</v>
      </c>
      <c r="N155" s="204">
        <v>0</v>
      </c>
      <c r="O155" s="204">
        <v>40000</v>
      </c>
      <c r="P155" s="205">
        <v>0</v>
      </c>
      <c r="Q155" s="205">
        <v>0</v>
      </c>
      <c r="R155" s="206">
        <v>0</v>
      </c>
      <c r="S155" s="206">
        <v>0</v>
      </c>
      <c r="T155" s="206">
        <v>0</v>
      </c>
      <c r="U155" s="204">
        <v>0</v>
      </c>
      <c r="V155" s="204">
        <v>0</v>
      </c>
      <c r="W155" s="204">
        <v>0</v>
      </c>
      <c r="X155" s="204">
        <v>0</v>
      </c>
      <c r="Y155" s="207">
        <v>0</v>
      </c>
      <c r="Z155" s="264" t="s">
        <v>257</v>
      </c>
      <c r="AA155" s="264" t="s">
        <v>18</v>
      </c>
      <c r="AB155" s="208" t="s">
        <v>22</v>
      </c>
      <c r="AC155" s="216" t="s">
        <v>61</v>
      </c>
    </row>
    <row r="156" spans="1:29" ht="51" customHeight="1">
      <c r="A156" s="131">
        <v>3273604901</v>
      </c>
      <c r="B156" s="124">
        <v>60</v>
      </c>
      <c r="C156" s="125" t="s">
        <v>31</v>
      </c>
      <c r="D156" s="200" t="s">
        <v>59</v>
      </c>
      <c r="E156" s="126"/>
      <c r="F156" s="201"/>
      <c r="G156" s="201">
        <v>7</v>
      </c>
      <c r="H156" s="202" t="s">
        <v>497</v>
      </c>
      <c r="I156" s="203">
        <v>70000</v>
      </c>
      <c r="J156" s="203" t="s">
        <v>220</v>
      </c>
      <c r="K156" s="204">
        <f>60000+10000</f>
        <v>70000</v>
      </c>
      <c r="L156" s="204">
        <v>0</v>
      </c>
      <c r="M156" s="204">
        <v>40000</v>
      </c>
      <c r="N156" s="204">
        <v>0</v>
      </c>
      <c r="O156" s="204">
        <v>43000</v>
      </c>
      <c r="P156" s="205">
        <v>0</v>
      </c>
      <c r="Q156" s="205">
        <v>0</v>
      </c>
      <c r="R156" s="206">
        <v>0</v>
      </c>
      <c r="S156" s="206">
        <v>0</v>
      </c>
      <c r="T156" s="206">
        <v>0</v>
      </c>
      <c r="U156" s="204">
        <v>0</v>
      </c>
      <c r="V156" s="204">
        <v>0</v>
      </c>
      <c r="W156" s="204">
        <v>0</v>
      </c>
      <c r="X156" s="204">
        <v>0</v>
      </c>
      <c r="Y156" s="207">
        <v>0</v>
      </c>
      <c r="Z156" s="264" t="s">
        <v>257</v>
      </c>
      <c r="AA156" s="264" t="s">
        <v>18</v>
      </c>
      <c r="AB156" s="208" t="s">
        <v>22</v>
      </c>
      <c r="AC156" s="216" t="s">
        <v>61</v>
      </c>
    </row>
    <row r="157" spans="1:29" ht="25.5" customHeight="1">
      <c r="A157" s="131">
        <v>5003540004</v>
      </c>
      <c r="B157" s="124">
        <v>60</v>
      </c>
      <c r="C157" s="125" t="s">
        <v>31</v>
      </c>
      <c r="D157" s="200" t="s">
        <v>59</v>
      </c>
      <c r="E157" s="126"/>
      <c r="F157" s="201"/>
      <c r="G157" s="201">
        <v>7</v>
      </c>
      <c r="H157" s="202" t="s">
        <v>300</v>
      </c>
      <c r="I157" s="203">
        <v>70000</v>
      </c>
      <c r="J157" s="203" t="s">
        <v>220</v>
      </c>
      <c r="K157" s="204">
        <v>70000</v>
      </c>
      <c r="L157" s="204">
        <v>0</v>
      </c>
      <c r="M157" s="204">
        <v>70000</v>
      </c>
      <c r="N157" s="204">
        <v>0</v>
      </c>
      <c r="O157" s="204">
        <v>70000</v>
      </c>
      <c r="P157" s="205">
        <v>0</v>
      </c>
      <c r="Q157" s="205">
        <v>0</v>
      </c>
      <c r="R157" s="206">
        <v>0</v>
      </c>
      <c r="S157" s="206">
        <v>0</v>
      </c>
      <c r="T157" s="206">
        <v>0</v>
      </c>
      <c r="U157" s="204">
        <v>0</v>
      </c>
      <c r="V157" s="204">
        <v>0</v>
      </c>
      <c r="W157" s="204">
        <v>0</v>
      </c>
      <c r="X157" s="204">
        <v>0</v>
      </c>
      <c r="Y157" s="207">
        <v>0</v>
      </c>
      <c r="Z157" s="264" t="s">
        <v>257</v>
      </c>
      <c r="AA157" s="264" t="s">
        <v>18</v>
      </c>
      <c r="AB157" s="208" t="s">
        <v>22</v>
      </c>
      <c r="AC157" s="216" t="s">
        <v>61</v>
      </c>
    </row>
    <row r="158" spans="1:29" ht="25.5" customHeight="1">
      <c r="A158" s="131">
        <v>5003740001</v>
      </c>
      <c r="B158" s="124">
        <v>60</v>
      </c>
      <c r="C158" s="125" t="s">
        <v>31</v>
      </c>
      <c r="D158" s="200" t="s">
        <v>59</v>
      </c>
      <c r="E158" s="126"/>
      <c r="F158" s="201"/>
      <c r="G158" s="201">
        <v>7</v>
      </c>
      <c r="H158" s="202" t="s">
        <v>15</v>
      </c>
      <c r="I158" s="203">
        <v>10000</v>
      </c>
      <c r="J158" s="203" t="s">
        <v>220</v>
      </c>
      <c r="K158" s="204">
        <v>10000</v>
      </c>
      <c r="L158" s="204">
        <v>0</v>
      </c>
      <c r="M158" s="204">
        <v>2000</v>
      </c>
      <c r="N158" s="204">
        <v>0</v>
      </c>
      <c r="O158" s="204">
        <v>0</v>
      </c>
      <c r="P158" s="205">
        <v>0</v>
      </c>
      <c r="Q158" s="205">
        <v>0</v>
      </c>
      <c r="R158" s="206">
        <v>0</v>
      </c>
      <c r="S158" s="206">
        <v>0</v>
      </c>
      <c r="T158" s="206">
        <v>0</v>
      </c>
      <c r="U158" s="204">
        <v>0</v>
      </c>
      <c r="V158" s="204">
        <v>0</v>
      </c>
      <c r="W158" s="204">
        <v>0</v>
      </c>
      <c r="X158" s="204">
        <v>0</v>
      </c>
      <c r="Y158" s="207">
        <v>0</v>
      </c>
      <c r="Z158" s="264" t="s">
        <v>257</v>
      </c>
      <c r="AA158" s="264" t="s">
        <v>18</v>
      </c>
      <c r="AB158" s="208" t="s">
        <v>22</v>
      </c>
      <c r="AC158" s="216" t="s">
        <v>61</v>
      </c>
    </row>
    <row r="159" spans="1:29" ht="12.75" customHeight="1">
      <c r="A159" s="225"/>
      <c r="B159" s="195"/>
      <c r="C159" s="195"/>
      <c r="D159" s="195"/>
      <c r="E159" s="199"/>
      <c r="F159" s="195"/>
      <c r="G159" s="195"/>
      <c r="H159" s="196" t="s">
        <v>308</v>
      </c>
      <c r="I159" s="197"/>
      <c r="J159" s="197"/>
      <c r="K159" s="198"/>
      <c r="L159" s="198"/>
      <c r="M159" s="198"/>
      <c r="N159" s="198"/>
      <c r="O159" s="198"/>
      <c r="P159" s="198"/>
      <c r="Q159" s="198"/>
      <c r="R159" s="198"/>
      <c r="S159" s="198"/>
      <c r="T159" s="198"/>
      <c r="U159" s="198"/>
      <c r="V159" s="198"/>
      <c r="W159" s="198"/>
      <c r="X159" s="198"/>
      <c r="Y159" s="198"/>
      <c r="Z159" s="265"/>
      <c r="AA159" s="265"/>
      <c r="AB159" s="195"/>
      <c r="AC159" s="226" t="s">
        <v>498</v>
      </c>
    </row>
    <row r="160" spans="1:29" ht="12.75" customHeight="1">
      <c r="A160" s="225"/>
      <c r="B160" s="195"/>
      <c r="C160" s="195"/>
      <c r="D160" s="195"/>
      <c r="E160" s="199"/>
      <c r="F160" s="195"/>
      <c r="G160" s="195">
        <v>8</v>
      </c>
      <c r="H160" s="196" t="s">
        <v>229</v>
      </c>
      <c r="I160" s="197">
        <f t="shared" ref="I160:Y160" si="12">SUM(I161:I166)</f>
        <v>1119828</v>
      </c>
      <c r="J160" s="197">
        <f t="shared" si="12"/>
        <v>740797</v>
      </c>
      <c r="K160" s="198">
        <f t="shared" si="12"/>
        <v>115071</v>
      </c>
      <c r="L160" s="198">
        <f t="shared" si="12"/>
        <v>17647</v>
      </c>
      <c r="M160" s="198">
        <f t="shared" si="12"/>
        <v>12830</v>
      </c>
      <c r="N160" s="198">
        <f t="shared" si="12"/>
        <v>21823</v>
      </c>
      <c r="O160" s="198">
        <f t="shared" si="12"/>
        <v>0</v>
      </c>
      <c r="P160" s="198">
        <f t="shared" si="12"/>
        <v>100000</v>
      </c>
      <c r="Q160" s="198">
        <f t="shared" si="12"/>
        <v>123657</v>
      </c>
      <c r="R160" s="198">
        <f t="shared" si="12"/>
        <v>0</v>
      </c>
      <c r="S160" s="198">
        <f t="shared" si="12"/>
        <v>0</v>
      </c>
      <c r="T160" s="198">
        <f t="shared" si="12"/>
        <v>0</v>
      </c>
      <c r="U160" s="198">
        <f t="shared" si="12"/>
        <v>0</v>
      </c>
      <c r="V160" s="198">
        <f t="shared" si="12"/>
        <v>0</v>
      </c>
      <c r="W160" s="198">
        <f t="shared" si="12"/>
        <v>0</v>
      </c>
      <c r="X160" s="198">
        <f t="shared" si="12"/>
        <v>0</v>
      </c>
      <c r="Y160" s="198">
        <f t="shared" si="12"/>
        <v>833</v>
      </c>
      <c r="Z160" s="265"/>
      <c r="AA160" s="265"/>
      <c r="AB160" s="195"/>
      <c r="AC160" s="226" t="s">
        <v>498</v>
      </c>
    </row>
    <row r="161" spans="1:29" ht="51" customHeight="1">
      <c r="A161" s="131">
        <v>5005520001</v>
      </c>
      <c r="B161" s="124">
        <v>60</v>
      </c>
      <c r="C161" s="125" t="s">
        <v>225</v>
      </c>
      <c r="D161" s="200" t="s">
        <v>174</v>
      </c>
      <c r="E161" s="126"/>
      <c r="F161" s="201" t="s">
        <v>8</v>
      </c>
      <c r="G161" s="201">
        <v>8</v>
      </c>
      <c r="H161" s="202" t="s">
        <v>259</v>
      </c>
      <c r="I161" s="203">
        <v>6002</v>
      </c>
      <c r="J161" s="203">
        <v>5021</v>
      </c>
      <c r="K161" s="204">
        <v>148</v>
      </c>
      <c r="L161" s="204">
        <v>0</v>
      </c>
      <c r="M161" s="204">
        <v>0</v>
      </c>
      <c r="N161" s="204">
        <v>0</v>
      </c>
      <c r="O161" s="204">
        <v>0</v>
      </c>
      <c r="P161" s="205">
        <v>0</v>
      </c>
      <c r="Q161" s="205">
        <v>0</v>
      </c>
      <c r="R161" s="206">
        <v>0</v>
      </c>
      <c r="S161" s="206">
        <v>0</v>
      </c>
      <c r="T161" s="206">
        <v>0</v>
      </c>
      <c r="U161" s="204">
        <v>0</v>
      </c>
      <c r="V161" s="204">
        <v>0</v>
      </c>
      <c r="W161" s="204">
        <v>0</v>
      </c>
      <c r="X161" s="204">
        <v>0</v>
      </c>
      <c r="Y161" s="207">
        <v>833</v>
      </c>
      <c r="Z161" s="264" t="s">
        <v>60</v>
      </c>
      <c r="AA161" s="264" t="s">
        <v>18</v>
      </c>
      <c r="AB161" s="208" t="s">
        <v>22</v>
      </c>
      <c r="AC161" s="216" t="s">
        <v>498</v>
      </c>
    </row>
    <row r="162" spans="1:29" ht="38.25" customHeight="1">
      <c r="A162" s="131">
        <v>5005540002</v>
      </c>
      <c r="B162" s="124">
        <v>60</v>
      </c>
      <c r="C162" s="125" t="s">
        <v>225</v>
      </c>
      <c r="D162" s="200" t="s">
        <v>59</v>
      </c>
      <c r="E162" s="126"/>
      <c r="F162" s="201" t="s">
        <v>8</v>
      </c>
      <c r="G162" s="201">
        <v>8</v>
      </c>
      <c r="H162" s="202" t="s">
        <v>7</v>
      </c>
      <c r="I162" s="203">
        <v>12215</v>
      </c>
      <c r="J162" s="203" t="s">
        <v>220</v>
      </c>
      <c r="K162" s="204">
        <v>12215</v>
      </c>
      <c r="L162" s="204">
        <v>0</v>
      </c>
      <c r="M162" s="204">
        <v>12830</v>
      </c>
      <c r="N162" s="204">
        <v>0</v>
      </c>
      <c r="O162" s="204">
        <v>0</v>
      </c>
      <c r="P162" s="205">
        <v>0</v>
      </c>
      <c r="Q162" s="205">
        <v>0</v>
      </c>
      <c r="R162" s="206">
        <v>0</v>
      </c>
      <c r="S162" s="206">
        <v>0</v>
      </c>
      <c r="T162" s="206">
        <v>0</v>
      </c>
      <c r="U162" s="204">
        <v>0</v>
      </c>
      <c r="V162" s="204">
        <v>0</v>
      </c>
      <c r="W162" s="204">
        <v>0</v>
      </c>
      <c r="X162" s="204">
        <v>0</v>
      </c>
      <c r="Y162" s="207">
        <v>0</v>
      </c>
      <c r="Z162" s="264" t="s">
        <v>257</v>
      </c>
      <c r="AA162" s="264" t="s">
        <v>18</v>
      </c>
      <c r="AB162" s="208" t="s">
        <v>22</v>
      </c>
      <c r="AC162" s="216" t="s">
        <v>498</v>
      </c>
    </row>
    <row r="163" spans="1:29" ht="63.75" customHeight="1">
      <c r="A163" s="131">
        <v>5315520003</v>
      </c>
      <c r="B163" s="124">
        <v>60</v>
      </c>
      <c r="C163" s="125" t="s">
        <v>225</v>
      </c>
      <c r="D163" s="200" t="s">
        <v>82</v>
      </c>
      <c r="E163" s="126"/>
      <c r="F163" s="201" t="s">
        <v>8</v>
      </c>
      <c r="G163" s="201">
        <v>8</v>
      </c>
      <c r="H163" s="202" t="s">
        <v>85</v>
      </c>
      <c r="I163" s="203">
        <v>734413</v>
      </c>
      <c r="J163" s="203">
        <v>471286</v>
      </c>
      <c r="K163" s="204">
        <v>0</v>
      </c>
      <c r="L163" s="204">
        <v>17647</v>
      </c>
      <c r="M163" s="204">
        <v>0</v>
      </c>
      <c r="N163" s="204">
        <v>21823</v>
      </c>
      <c r="O163" s="204">
        <v>0</v>
      </c>
      <c r="P163" s="205">
        <v>100000</v>
      </c>
      <c r="Q163" s="205">
        <v>123657</v>
      </c>
      <c r="R163" s="206">
        <v>0</v>
      </c>
      <c r="S163" s="206">
        <v>0</v>
      </c>
      <c r="T163" s="206">
        <v>0</v>
      </c>
      <c r="U163" s="204">
        <v>0</v>
      </c>
      <c r="V163" s="204">
        <v>0</v>
      </c>
      <c r="W163" s="204">
        <v>0</v>
      </c>
      <c r="X163" s="204">
        <v>0</v>
      </c>
      <c r="Y163" s="207">
        <v>0</v>
      </c>
      <c r="Z163" s="264" t="s">
        <v>240</v>
      </c>
      <c r="AA163" s="264" t="s">
        <v>30</v>
      </c>
      <c r="AB163" s="208" t="s">
        <v>26</v>
      </c>
      <c r="AC163" s="216" t="s">
        <v>498</v>
      </c>
    </row>
    <row r="164" spans="1:29" ht="38.25" customHeight="1">
      <c r="A164" s="131">
        <v>5315530001</v>
      </c>
      <c r="B164" s="124">
        <v>60</v>
      </c>
      <c r="C164" s="125" t="s">
        <v>225</v>
      </c>
      <c r="D164" s="200" t="s">
        <v>6</v>
      </c>
      <c r="E164" s="126"/>
      <c r="F164" s="201" t="s">
        <v>8</v>
      </c>
      <c r="G164" s="201">
        <v>8</v>
      </c>
      <c r="H164" s="202" t="s">
        <v>260</v>
      </c>
      <c r="I164" s="203">
        <v>220000</v>
      </c>
      <c r="J164" s="203">
        <v>151715</v>
      </c>
      <c r="K164" s="204">
        <v>68285</v>
      </c>
      <c r="L164" s="204">
        <v>0</v>
      </c>
      <c r="M164" s="204">
        <v>0</v>
      </c>
      <c r="N164" s="204">
        <v>0</v>
      </c>
      <c r="O164" s="204">
        <v>0</v>
      </c>
      <c r="P164" s="205">
        <v>0</v>
      </c>
      <c r="Q164" s="205">
        <v>0</v>
      </c>
      <c r="R164" s="206">
        <v>0</v>
      </c>
      <c r="S164" s="206">
        <v>0</v>
      </c>
      <c r="T164" s="206">
        <v>0</v>
      </c>
      <c r="U164" s="204">
        <v>0</v>
      </c>
      <c r="V164" s="204">
        <v>0</v>
      </c>
      <c r="W164" s="204">
        <v>0</v>
      </c>
      <c r="X164" s="204">
        <v>0</v>
      </c>
      <c r="Y164" s="207">
        <v>0</v>
      </c>
      <c r="Z164" s="264" t="s">
        <v>39</v>
      </c>
      <c r="AA164" s="264" t="s">
        <v>54</v>
      </c>
      <c r="AB164" s="208" t="s">
        <v>26</v>
      </c>
      <c r="AC164" s="216" t="s">
        <v>498</v>
      </c>
    </row>
    <row r="165" spans="1:29" ht="38.25" customHeight="1">
      <c r="A165" s="131">
        <v>5425530004</v>
      </c>
      <c r="B165" s="124">
        <v>60</v>
      </c>
      <c r="C165" s="125" t="s">
        <v>225</v>
      </c>
      <c r="D165" s="200" t="s">
        <v>6</v>
      </c>
      <c r="E165" s="126"/>
      <c r="F165" s="201" t="s">
        <v>8</v>
      </c>
      <c r="G165" s="201">
        <v>8</v>
      </c>
      <c r="H165" s="202" t="s">
        <v>261</v>
      </c>
      <c r="I165" s="203">
        <v>99102</v>
      </c>
      <c r="J165" s="203">
        <v>72817</v>
      </c>
      <c r="K165" s="204">
        <v>26285</v>
      </c>
      <c r="L165" s="204">
        <v>0</v>
      </c>
      <c r="M165" s="204">
        <v>0</v>
      </c>
      <c r="N165" s="204">
        <v>0</v>
      </c>
      <c r="O165" s="204">
        <v>0</v>
      </c>
      <c r="P165" s="205">
        <v>0</v>
      </c>
      <c r="Q165" s="205">
        <v>0</v>
      </c>
      <c r="R165" s="206">
        <v>0</v>
      </c>
      <c r="S165" s="206">
        <v>0</v>
      </c>
      <c r="T165" s="206">
        <v>0</v>
      </c>
      <c r="U165" s="204">
        <v>0</v>
      </c>
      <c r="V165" s="204">
        <v>0</v>
      </c>
      <c r="W165" s="204">
        <v>0</v>
      </c>
      <c r="X165" s="204">
        <v>0</v>
      </c>
      <c r="Y165" s="207">
        <v>0</v>
      </c>
      <c r="Z165" s="264" t="s">
        <v>29</v>
      </c>
      <c r="AA165" s="264" t="s">
        <v>52</v>
      </c>
      <c r="AB165" s="208" t="s">
        <v>50</v>
      </c>
      <c r="AC165" s="216" t="s">
        <v>498</v>
      </c>
    </row>
    <row r="166" spans="1:29" ht="63.75" customHeight="1">
      <c r="A166" s="131">
        <v>5625530004</v>
      </c>
      <c r="B166" s="124">
        <v>60</v>
      </c>
      <c r="C166" s="125" t="s">
        <v>225</v>
      </c>
      <c r="D166" s="200" t="s">
        <v>6</v>
      </c>
      <c r="E166" s="126"/>
      <c r="F166" s="201" t="s">
        <v>8</v>
      </c>
      <c r="G166" s="201">
        <v>8</v>
      </c>
      <c r="H166" s="202" t="s">
        <v>500</v>
      </c>
      <c r="I166" s="203">
        <v>48096</v>
      </c>
      <c r="J166" s="203">
        <v>39958</v>
      </c>
      <c r="K166" s="204">
        <v>8138</v>
      </c>
      <c r="L166" s="204">
        <v>0</v>
      </c>
      <c r="M166" s="204">
        <v>0</v>
      </c>
      <c r="N166" s="204">
        <v>0</v>
      </c>
      <c r="O166" s="204">
        <v>0</v>
      </c>
      <c r="P166" s="205">
        <v>0</v>
      </c>
      <c r="Q166" s="205">
        <v>0</v>
      </c>
      <c r="R166" s="206">
        <v>0</v>
      </c>
      <c r="S166" s="206">
        <v>0</v>
      </c>
      <c r="T166" s="206">
        <v>0</v>
      </c>
      <c r="U166" s="204">
        <v>0</v>
      </c>
      <c r="V166" s="204">
        <v>0</v>
      </c>
      <c r="W166" s="204">
        <v>0</v>
      </c>
      <c r="X166" s="204">
        <v>0</v>
      </c>
      <c r="Y166" s="207">
        <v>0</v>
      </c>
      <c r="Z166" s="264" t="s">
        <v>55</v>
      </c>
      <c r="AA166" s="264" t="s">
        <v>253</v>
      </c>
      <c r="AB166" s="208" t="s">
        <v>25</v>
      </c>
      <c r="AC166" s="216" t="s">
        <v>498</v>
      </c>
    </row>
    <row r="167" spans="1:29" ht="12.75" customHeight="1">
      <c r="A167" s="225"/>
      <c r="B167" s="195"/>
      <c r="C167" s="195"/>
      <c r="D167" s="195"/>
      <c r="E167" s="199"/>
      <c r="F167" s="195"/>
      <c r="G167" s="195">
        <v>9</v>
      </c>
      <c r="H167" s="196" t="s">
        <v>318</v>
      </c>
      <c r="I167" s="197">
        <f>SUM(I168:I175)</f>
        <v>687080</v>
      </c>
      <c r="J167" s="197">
        <f t="shared" ref="J167:Y167" si="13">SUM(J168:J175)</f>
        <v>42036</v>
      </c>
      <c r="K167" s="197">
        <f t="shared" si="13"/>
        <v>65700</v>
      </c>
      <c r="L167" s="197">
        <f t="shared" si="13"/>
        <v>38550</v>
      </c>
      <c r="M167" s="197">
        <f t="shared" si="13"/>
        <v>101483</v>
      </c>
      <c r="N167" s="197">
        <f t="shared" si="13"/>
        <v>29291</v>
      </c>
      <c r="O167" s="197">
        <f t="shared" si="13"/>
        <v>36280</v>
      </c>
      <c r="P167" s="197">
        <f t="shared" si="13"/>
        <v>179750</v>
      </c>
      <c r="Q167" s="197">
        <f t="shared" si="13"/>
        <v>94990</v>
      </c>
      <c r="R167" s="197">
        <f t="shared" si="13"/>
        <v>0</v>
      </c>
      <c r="S167" s="197">
        <f t="shared" si="13"/>
        <v>0</v>
      </c>
      <c r="T167" s="197">
        <f t="shared" si="13"/>
        <v>0</v>
      </c>
      <c r="U167" s="197">
        <f t="shared" si="13"/>
        <v>0</v>
      </c>
      <c r="V167" s="197">
        <f t="shared" si="13"/>
        <v>0</v>
      </c>
      <c r="W167" s="197">
        <f t="shared" si="13"/>
        <v>0</v>
      </c>
      <c r="X167" s="197">
        <f t="shared" si="13"/>
        <v>0</v>
      </c>
      <c r="Y167" s="197">
        <f t="shared" si="13"/>
        <v>0</v>
      </c>
      <c r="Z167" s="265"/>
      <c r="AA167" s="265"/>
      <c r="AB167" s="195"/>
      <c r="AC167" s="226" t="s">
        <v>498</v>
      </c>
    </row>
    <row r="168" spans="1:29" ht="89.25" customHeight="1">
      <c r="A168" s="131">
        <v>5215530005</v>
      </c>
      <c r="B168" s="124">
        <v>60</v>
      </c>
      <c r="C168" s="125" t="s">
        <v>225</v>
      </c>
      <c r="D168" s="200" t="s">
        <v>6</v>
      </c>
      <c r="E168" s="126"/>
      <c r="F168" s="201" t="s">
        <v>9</v>
      </c>
      <c r="G168" s="201">
        <v>9</v>
      </c>
      <c r="H168" s="202" t="s">
        <v>499</v>
      </c>
      <c r="I168" s="203">
        <v>45000</v>
      </c>
      <c r="J168" s="203">
        <v>18000</v>
      </c>
      <c r="K168" s="204">
        <v>27000</v>
      </c>
      <c r="L168" s="204">
        <v>0</v>
      </c>
      <c r="M168" s="204">
        <v>0</v>
      </c>
      <c r="N168" s="204">
        <v>0</v>
      </c>
      <c r="O168" s="204">
        <v>0</v>
      </c>
      <c r="P168" s="205">
        <v>0</v>
      </c>
      <c r="Q168" s="205">
        <v>0</v>
      </c>
      <c r="R168" s="206">
        <v>0</v>
      </c>
      <c r="S168" s="206">
        <v>0</v>
      </c>
      <c r="T168" s="206">
        <v>0</v>
      </c>
      <c r="U168" s="204">
        <v>0</v>
      </c>
      <c r="V168" s="204">
        <v>0</v>
      </c>
      <c r="W168" s="204">
        <v>0</v>
      </c>
      <c r="X168" s="204">
        <v>0</v>
      </c>
      <c r="Y168" s="207">
        <v>0</v>
      </c>
      <c r="Z168" s="264" t="s">
        <v>52</v>
      </c>
      <c r="AA168" s="264" t="s">
        <v>18</v>
      </c>
      <c r="AB168" s="208" t="s">
        <v>19</v>
      </c>
      <c r="AC168" s="216" t="s">
        <v>498</v>
      </c>
    </row>
    <row r="169" spans="1:29" ht="63.75" customHeight="1">
      <c r="A169" s="131">
        <v>5725530006</v>
      </c>
      <c r="B169" s="124">
        <v>60</v>
      </c>
      <c r="C169" s="125" t="s">
        <v>225</v>
      </c>
      <c r="D169" s="200" t="s">
        <v>6</v>
      </c>
      <c r="E169" s="126"/>
      <c r="F169" s="201" t="s">
        <v>9</v>
      </c>
      <c r="G169" s="201">
        <v>9</v>
      </c>
      <c r="H169" s="202" t="s">
        <v>264</v>
      </c>
      <c r="I169" s="203">
        <v>65000</v>
      </c>
      <c r="J169" s="203">
        <v>4500</v>
      </c>
      <c r="K169" s="204">
        <v>0</v>
      </c>
      <c r="L169" s="204">
        <v>0</v>
      </c>
      <c r="M169" s="204">
        <v>30500</v>
      </c>
      <c r="N169" s="204">
        <v>0</v>
      </c>
      <c r="O169" s="204">
        <v>15000</v>
      </c>
      <c r="P169" s="205">
        <v>0</v>
      </c>
      <c r="Q169" s="205">
        <v>0</v>
      </c>
      <c r="R169" s="206">
        <v>0</v>
      </c>
      <c r="S169" s="206">
        <v>0</v>
      </c>
      <c r="T169" s="206">
        <v>0</v>
      </c>
      <c r="U169" s="204">
        <v>0</v>
      </c>
      <c r="V169" s="204">
        <v>0</v>
      </c>
      <c r="W169" s="204">
        <v>0</v>
      </c>
      <c r="X169" s="204">
        <v>0</v>
      </c>
      <c r="Y169" s="207">
        <v>0</v>
      </c>
      <c r="Z169" s="264" t="s">
        <v>233</v>
      </c>
      <c r="AA169" s="264">
        <v>42705</v>
      </c>
      <c r="AB169" s="208" t="s">
        <v>49</v>
      </c>
      <c r="AC169" s="216" t="s">
        <v>498</v>
      </c>
    </row>
    <row r="170" spans="1:29" ht="76.5" customHeight="1">
      <c r="A170" s="131">
        <v>5215710006</v>
      </c>
      <c r="B170" s="124">
        <v>60</v>
      </c>
      <c r="C170" s="125" t="s">
        <v>225</v>
      </c>
      <c r="D170" s="200" t="s">
        <v>82</v>
      </c>
      <c r="E170" s="126"/>
      <c r="F170" s="201" t="s">
        <v>9</v>
      </c>
      <c r="G170" s="201">
        <v>9</v>
      </c>
      <c r="H170" s="202" t="s">
        <v>501</v>
      </c>
      <c r="I170" s="203">
        <v>323206</v>
      </c>
      <c r="J170" s="203">
        <v>2556</v>
      </c>
      <c r="K170" s="204">
        <v>38700</v>
      </c>
      <c r="L170" s="204">
        <v>27000</v>
      </c>
      <c r="M170" s="204">
        <v>70983</v>
      </c>
      <c r="N170" s="204">
        <v>21098</v>
      </c>
      <c r="O170" s="204">
        <v>0</v>
      </c>
      <c r="P170" s="205">
        <f>153000-38700</f>
        <v>114300</v>
      </c>
      <c r="Q170" s="205">
        <v>48569</v>
      </c>
      <c r="R170" s="206">
        <v>0</v>
      </c>
      <c r="S170" s="206">
        <v>0</v>
      </c>
      <c r="T170" s="206">
        <v>0</v>
      </c>
      <c r="U170" s="204">
        <v>0</v>
      </c>
      <c r="V170" s="204">
        <v>0</v>
      </c>
      <c r="W170" s="204">
        <v>0</v>
      </c>
      <c r="X170" s="204">
        <v>0</v>
      </c>
      <c r="Y170" s="207">
        <v>0</v>
      </c>
      <c r="Z170" s="264" t="s">
        <v>257</v>
      </c>
      <c r="AA170" s="264" t="s">
        <v>30</v>
      </c>
      <c r="AB170" s="208" t="s">
        <v>19</v>
      </c>
      <c r="AC170" s="216" t="s">
        <v>498</v>
      </c>
    </row>
    <row r="171" spans="1:29" ht="76.5" customHeight="1">
      <c r="A171" s="131">
        <v>5215710005</v>
      </c>
      <c r="B171" s="124">
        <v>60</v>
      </c>
      <c r="C171" s="125" t="s">
        <v>225</v>
      </c>
      <c r="D171" s="200" t="s">
        <v>82</v>
      </c>
      <c r="E171" s="126"/>
      <c r="F171" s="201" t="s">
        <v>9</v>
      </c>
      <c r="G171" s="201">
        <v>9</v>
      </c>
      <c r="H171" s="202" t="s">
        <v>502</v>
      </c>
      <c r="I171" s="203">
        <v>91560</v>
      </c>
      <c r="J171" s="203">
        <v>4260</v>
      </c>
      <c r="K171" s="204">
        <v>0</v>
      </c>
      <c r="L171" s="204">
        <v>8250</v>
      </c>
      <c r="M171" s="204">
        <v>0</v>
      </c>
      <c r="N171" s="204">
        <v>4845</v>
      </c>
      <c r="O171" s="204">
        <v>0</v>
      </c>
      <c r="P171" s="205">
        <v>46750</v>
      </c>
      <c r="Q171" s="205">
        <v>27455</v>
      </c>
      <c r="R171" s="206">
        <v>0</v>
      </c>
      <c r="S171" s="206">
        <v>0</v>
      </c>
      <c r="T171" s="206">
        <v>0</v>
      </c>
      <c r="U171" s="204">
        <v>0</v>
      </c>
      <c r="V171" s="204">
        <v>0</v>
      </c>
      <c r="W171" s="204">
        <v>0</v>
      </c>
      <c r="X171" s="204">
        <v>0</v>
      </c>
      <c r="Y171" s="207">
        <v>0</v>
      </c>
      <c r="Z171" s="264" t="s">
        <v>257</v>
      </c>
      <c r="AA171" s="264" t="s">
        <v>30</v>
      </c>
      <c r="AB171" s="208" t="s">
        <v>19</v>
      </c>
      <c r="AC171" s="216" t="s">
        <v>498</v>
      </c>
    </row>
    <row r="172" spans="1:29" ht="89.25" customHeight="1">
      <c r="A172" s="131">
        <v>5425530009</v>
      </c>
      <c r="B172" s="124">
        <v>60</v>
      </c>
      <c r="C172" s="125" t="s">
        <v>225</v>
      </c>
      <c r="D172" s="200" t="s">
        <v>6</v>
      </c>
      <c r="E172" s="126"/>
      <c r="F172" s="201" t="s">
        <v>9</v>
      </c>
      <c r="G172" s="201">
        <v>9</v>
      </c>
      <c r="H172" s="202" t="s">
        <v>503</v>
      </c>
      <c r="I172" s="203">
        <v>40000</v>
      </c>
      <c r="J172" s="203">
        <v>1720</v>
      </c>
      <c r="K172" s="204">
        <v>0</v>
      </c>
      <c r="L172" s="204">
        <v>0</v>
      </c>
      <c r="M172" s="204">
        <v>0</v>
      </c>
      <c r="N172" s="204">
        <v>0</v>
      </c>
      <c r="O172" s="204">
        <v>8280</v>
      </c>
      <c r="P172" s="205">
        <v>0</v>
      </c>
      <c r="Q172" s="205">
        <v>0</v>
      </c>
      <c r="R172" s="206">
        <v>0</v>
      </c>
      <c r="S172" s="206">
        <v>0</v>
      </c>
      <c r="T172" s="206">
        <v>0</v>
      </c>
      <c r="U172" s="204">
        <v>0</v>
      </c>
      <c r="V172" s="204">
        <v>0</v>
      </c>
      <c r="W172" s="204">
        <v>0</v>
      </c>
      <c r="X172" s="204">
        <v>0</v>
      </c>
      <c r="Y172" s="207">
        <v>0</v>
      </c>
      <c r="Z172" s="264">
        <v>42461</v>
      </c>
      <c r="AA172" s="264">
        <v>43070</v>
      </c>
      <c r="AB172" s="208" t="s">
        <v>50</v>
      </c>
      <c r="AC172" s="216" t="s">
        <v>498</v>
      </c>
    </row>
    <row r="173" spans="1:29" ht="76.5" customHeight="1">
      <c r="A173" s="131">
        <v>5215530009</v>
      </c>
      <c r="B173" s="124">
        <v>60</v>
      </c>
      <c r="C173" s="125" t="s">
        <v>225</v>
      </c>
      <c r="D173" s="200" t="s">
        <v>6</v>
      </c>
      <c r="E173" s="126"/>
      <c r="F173" s="201" t="s">
        <v>9</v>
      </c>
      <c r="G173" s="201">
        <v>9</v>
      </c>
      <c r="H173" s="202" t="s">
        <v>262</v>
      </c>
      <c r="I173" s="203">
        <v>45000</v>
      </c>
      <c r="J173" s="203">
        <v>2800</v>
      </c>
      <c r="K173" s="204">
        <v>0</v>
      </c>
      <c r="L173" s="204">
        <v>0</v>
      </c>
      <c r="M173" s="204">
        <v>0</v>
      </c>
      <c r="N173" s="204">
        <v>0</v>
      </c>
      <c r="O173" s="204">
        <v>5000</v>
      </c>
      <c r="P173" s="205">
        <v>0</v>
      </c>
      <c r="Q173" s="205">
        <v>0</v>
      </c>
      <c r="R173" s="206">
        <v>0</v>
      </c>
      <c r="S173" s="206">
        <v>0</v>
      </c>
      <c r="T173" s="206">
        <v>0</v>
      </c>
      <c r="U173" s="204">
        <v>0</v>
      </c>
      <c r="V173" s="204">
        <v>0</v>
      </c>
      <c r="W173" s="204">
        <v>0</v>
      </c>
      <c r="X173" s="204">
        <v>0</v>
      </c>
      <c r="Y173" s="207">
        <v>0</v>
      </c>
      <c r="Z173" s="264" t="s">
        <v>415</v>
      </c>
      <c r="AA173" s="264" t="s">
        <v>271</v>
      </c>
      <c r="AB173" s="208" t="s">
        <v>19</v>
      </c>
      <c r="AC173" s="216" t="s">
        <v>498</v>
      </c>
    </row>
    <row r="174" spans="1:29" ht="63.75" customHeight="1">
      <c r="A174" s="131">
        <v>5315510001</v>
      </c>
      <c r="B174" s="124">
        <v>60</v>
      </c>
      <c r="C174" s="125" t="s">
        <v>225</v>
      </c>
      <c r="D174" s="200" t="s">
        <v>82</v>
      </c>
      <c r="E174" s="126"/>
      <c r="F174" s="201" t="s">
        <v>9</v>
      </c>
      <c r="G174" s="201">
        <v>9</v>
      </c>
      <c r="H174" s="202" t="s">
        <v>504</v>
      </c>
      <c r="I174" s="203">
        <v>47314</v>
      </c>
      <c r="J174" s="203">
        <v>3000</v>
      </c>
      <c r="K174" s="204">
        <v>0</v>
      </c>
      <c r="L174" s="204">
        <v>3300</v>
      </c>
      <c r="M174" s="204">
        <v>0</v>
      </c>
      <c r="N174" s="204">
        <v>3348</v>
      </c>
      <c r="O174" s="204">
        <v>0</v>
      </c>
      <c r="P174" s="205">
        <v>18700</v>
      </c>
      <c r="Q174" s="205">
        <v>18966</v>
      </c>
      <c r="R174" s="206">
        <v>0</v>
      </c>
      <c r="S174" s="206">
        <v>0</v>
      </c>
      <c r="T174" s="206">
        <v>0</v>
      </c>
      <c r="U174" s="204">
        <v>0</v>
      </c>
      <c r="V174" s="204">
        <v>0</v>
      </c>
      <c r="W174" s="204">
        <v>0</v>
      </c>
      <c r="X174" s="204">
        <v>0</v>
      </c>
      <c r="Y174" s="207">
        <v>0</v>
      </c>
      <c r="Z174" s="264" t="s">
        <v>52</v>
      </c>
      <c r="AA174" s="264" t="s">
        <v>66</v>
      </c>
      <c r="AB174" s="208" t="s">
        <v>26</v>
      </c>
      <c r="AC174" s="216" t="s">
        <v>498</v>
      </c>
    </row>
    <row r="175" spans="1:29" ht="89.25" customHeight="1">
      <c r="A175" s="131">
        <v>5005510010</v>
      </c>
      <c r="B175" s="124">
        <v>60</v>
      </c>
      <c r="C175" s="125" t="s">
        <v>225</v>
      </c>
      <c r="D175" s="200" t="s">
        <v>6</v>
      </c>
      <c r="E175" s="126"/>
      <c r="F175" s="201" t="s">
        <v>9</v>
      </c>
      <c r="G175" s="201">
        <v>9</v>
      </c>
      <c r="H175" s="202" t="s">
        <v>505</v>
      </c>
      <c r="I175" s="203">
        <v>30000</v>
      </c>
      <c r="J175" s="203">
        <v>5200</v>
      </c>
      <c r="K175" s="204">
        <v>0</v>
      </c>
      <c r="L175" s="204">
        <v>0</v>
      </c>
      <c r="M175" s="204">
        <v>0</v>
      </c>
      <c r="N175" s="204">
        <v>0</v>
      </c>
      <c r="O175" s="204">
        <v>8000</v>
      </c>
      <c r="P175" s="205">
        <v>0</v>
      </c>
      <c r="Q175" s="205">
        <v>0</v>
      </c>
      <c r="R175" s="206">
        <v>0</v>
      </c>
      <c r="S175" s="206">
        <v>0</v>
      </c>
      <c r="T175" s="206">
        <v>0</v>
      </c>
      <c r="U175" s="204">
        <v>0</v>
      </c>
      <c r="V175" s="204">
        <v>0</v>
      </c>
      <c r="W175" s="204">
        <v>0</v>
      </c>
      <c r="X175" s="204">
        <v>0</v>
      </c>
      <c r="Y175" s="207">
        <v>0</v>
      </c>
      <c r="Z175" s="264" t="s">
        <v>415</v>
      </c>
      <c r="AA175" s="264" t="s">
        <v>271</v>
      </c>
      <c r="AB175" s="208" t="s">
        <v>22</v>
      </c>
      <c r="AC175" s="216" t="s">
        <v>498</v>
      </c>
    </row>
    <row r="176" spans="1:29" ht="12.75" customHeight="1">
      <c r="A176" s="225"/>
      <c r="B176" s="195"/>
      <c r="C176" s="195"/>
      <c r="D176" s="195"/>
      <c r="E176" s="199"/>
      <c r="F176" s="195"/>
      <c r="G176" s="195">
        <v>10</v>
      </c>
      <c r="H176" s="196" t="s">
        <v>468</v>
      </c>
      <c r="I176" s="197">
        <f>SUM(I177:I190)</f>
        <v>11681923</v>
      </c>
      <c r="J176" s="197">
        <f>SUM(J177:J190)</f>
        <v>4098891</v>
      </c>
      <c r="K176" s="198">
        <f t="shared" ref="K176:Y176" si="14">SUM(K177:K190)</f>
        <v>0</v>
      </c>
      <c r="L176" s="198">
        <f>SUM(L177:L190)</f>
        <v>0</v>
      </c>
      <c r="M176" s="198">
        <f t="shared" si="14"/>
        <v>0</v>
      </c>
      <c r="N176" s="198">
        <f>SUM(N177:N190)</f>
        <v>0</v>
      </c>
      <c r="O176" s="198">
        <f t="shared" si="14"/>
        <v>67500</v>
      </c>
      <c r="P176" s="198">
        <f t="shared" si="14"/>
        <v>0</v>
      </c>
      <c r="Q176" s="198">
        <f t="shared" si="14"/>
        <v>0</v>
      </c>
      <c r="R176" s="198">
        <f t="shared" si="14"/>
        <v>42501</v>
      </c>
      <c r="S176" s="198">
        <f t="shared" si="14"/>
        <v>479225</v>
      </c>
      <c r="T176" s="198">
        <f t="shared" si="14"/>
        <v>1026057</v>
      </c>
      <c r="U176" s="198">
        <f t="shared" si="14"/>
        <v>7501</v>
      </c>
      <c r="V176" s="198">
        <f t="shared" si="14"/>
        <v>0</v>
      </c>
      <c r="W176" s="198">
        <f t="shared" si="14"/>
        <v>84573</v>
      </c>
      <c r="X176" s="198">
        <f t="shared" si="14"/>
        <v>200357</v>
      </c>
      <c r="Y176" s="198">
        <f t="shared" si="14"/>
        <v>0</v>
      </c>
      <c r="Z176" s="265"/>
      <c r="AA176" s="265"/>
      <c r="AB176" s="195"/>
      <c r="AC176" s="226" t="s">
        <v>498</v>
      </c>
    </row>
    <row r="177" spans="1:29" ht="89.25" customHeight="1">
      <c r="A177" s="131">
        <v>5725520001</v>
      </c>
      <c r="B177" s="124">
        <v>60</v>
      </c>
      <c r="C177" s="125" t="s">
        <v>225</v>
      </c>
      <c r="D177" s="200" t="s">
        <v>172</v>
      </c>
      <c r="E177" s="126"/>
      <c r="F177" s="201" t="s">
        <v>9</v>
      </c>
      <c r="G177" s="201">
        <v>10</v>
      </c>
      <c r="H177" s="202" t="s">
        <v>263</v>
      </c>
      <c r="I177" s="203">
        <v>182000</v>
      </c>
      <c r="J177" s="203">
        <v>158028</v>
      </c>
      <c r="K177" s="204">
        <v>0</v>
      </c>
      <c r="L177" s="204">
        <v>0</v>
      </c>
      <c r="M177" s="204">
        <v>0</v>
      </c>
      <c r="N177" s="204">
        <v>0</v>
      </c>
      <c r="O177" s="204">
        <v>15000</v>
      </c>
      <c r="P177" s="205">
        <v>0</v>
      </c>
      <c r="Q177" s="205">
        <v>0</v>
      </c>
      <c r="R177" s="206">
        <v>0</v>
      </c>
      <c r="S177" s="206">
        <v>0</v>
      </c>
      <c r="T177" s="206">
        <v>0</v>
      </c>
      <c r="U177" s="204">
        <v>0</v>
      </c>
      <c r="V177" s="204">
        <v>0</v>
      </c>
      <c r="W177" s="204">
        <v>0</v>
      </c>
      <c r="X177" s="204">
        <v>0</v>
      </c>
      <c r="Y177" s="207">
        <v>0</v>
      </c>
      <c r="Z177" s="264" t="s">
        <v>415</v>
      </c>
      <c r="AA177" s="264" t="s">
        <v>258</v>
      </c>
      <c r="AB177" s="208" t="s">
        <v>49</v>
      </c>
      <c r="AC177" s="216" t="s">
        <v>498</v>
      </c>
    </row>
    <row r="178" spans="1:29" ht="140.25" customHeight="1">
      <c r="A178" s="131">
        <v>5215510006</v>
      </c>
      <c r="B178" s="124">
        <v>60</v>
      </c>
      <c r="C178" s="125" t="s">
        <v>225</v>
      </c>
      <c r="D178" s="200" t="s">
        <v>172</v>
      </c>
      <c r="E178" s="126"/>
      <c r="F178" s="201" t="s">
        <v>9</v>
      </c>
      <c r="G178" s="201">
        <v>10</v>
      </c>
      <c r="H178" s="202" t="s">
        <v>506</v>
      </c>
      <c r="I178" s="203">
        <v>1185989</v>
      </c>
      <c r="J178" s="203">
        <v>1013451</v>
      </c>
      <c r="K178" s="204">
        <v>0</v>
      </c>
      <c r="L178" s="204">
        <v>0</v>
      </c>
      <c r="M178" s="204">
        <v>0</v>
      </c>
      <c r="N178" s="204">
        <v>0</v>
      </c>
      <c r="O178" s="204">
        <v>45000</v>
      </c>
      <c r="P178" s="205">
        <v>0</v>
      </c>
      <c r="Q178" s="205">
        <v>0</v>
      </c>
      <c r="R178" s="206">
        <v>0</v>
      </c>
      <c r="S178" s="206">
        <v>0</v>
      </c>
      <c r="T178" s="206">
        <v>0</v>
      </c>
      <c r="U178" s="204">
        <v>0</v>
      </c>
      <c r="V178" s="204">
        <v>0</v>
      </c>
      <c r="W178" s="204">
        <v>0</v>
      </c>
      <c r="X178" s="204">
        <v>0</v>
      </c>
      <c r="Y178" s="207">
        <v>0</v>
      </c>
      <c r="Z178" s="264" t="s">
        <v>311</v>
      </c>
      <c r="AA178" s="264" t="s">
        <v>258</v>
      </c>
      <c r="AB178" s="208" t="s">
        <v>19</v>
      </c>
      <c r="AC178" s="216" t="s">
        <v>498</v>
      </c>
    </row>
    <row r="179" spans="1:29" ht="114.75" customHeight="1">
      <c r="A179" s="131">
        <v>3275201045</v>
      </c>
      <c r="B179" s="124">
        <v>60</v>
      </c>
      <c r="C179" s="125" t="s">
        <v>225</v>
      </c>
      <c r="D179" s="200" t="s">
        <v>172</v>
      </c>
      <c r="E179" s="126"/>
      <c r="F179" s="201" t="s">
        <v>9</v>
      </c>
      <c r="G179" s="201">
        <v>10</v>
      </c>
      <c r="H179" s="202" t="s">
        <v>507</v>
      </c>
      <c r="I179" s="203">
        <v>124600</v>
      </c>
      <c r="J179" s="203">
        <v>108613</v>
      </c>
      <c r="K179" s="204">
        <v>0</v>
      </c>
      <c r="L179" s="204">
        <v>0</v>
      </c>
      <c r="M179" s="204">
        <v>0</v>
      </c>
      <c r="N179" s="204">
        <v>0</v>
      </c>
      <c r="O179" s="204">
        <v>7500</v>
      </c>
      <c r="P179" s="205">
        <v>0</v>
      </c>
      <c r="Q179" s="205">
        <v>0</v>
      </c>
      <c r="R179" s="206">
        <v>0</v>
      </c>
      <c r="S179" s="206">
        <v>0</v>
      </c>
      <c r="T179" s="206">
        <v>0</v>
      </c>
      <c r="U179" s="204">
        <v>0</v>
      </c>
      <c r="V179" s="204">
        <v>0</v>
      </c>
      <c r="W179" s="204">
        <v>0</v>
      </c>
      <c r="X179" s="204">
        <v>0</v>
      </c>
      <c r="Y179" s="207">
        <v>0</v>
      </c>
      <c r="Z179" s="264" t="s">
        <v>415</v>
      </c>
      <c r="AA179" s="264" t="s">
        <v>258</v>
      </c>
      <c r="AB179" s="208" t="s">
        <v>25</v>
      </c>
      <c r="AC179" s="216" t="s">
        <v>498</v>
      </c>
    </row>
    <row r="180" spans="1:29" ht="25.5">
      <c r="A180" s="131">
        <v>5005510004</v>
      </c>
      <c r="B180" s="124">
        <v>60</v>
      </c>
      <c r="C180" s="125" t="s">
        <v>225</v>
      </c>
      <c r="D180" s="200" t="s">
        <v>359</v>
      </c>
      <c r="E180" s="126"/>
      <c r="F180" s="201" t="s">
        <v>9</v>
      </c>
      <c r="G180" s="201">
        <v>10</v>
      </c>
      <c r="H180" s="202" t="s">
        <v>83</v>
      </c>
      <c r="I180" s="203">
        <v>1003495</v>
      </c>
      <c r="J180" s="203">
        <v>62450</v>
      </c>
      <c r="K180" s="204">
        <v>0</v>
      </c>
      <c r="L180" s="204">
        <v>0</v>
      </c>
      <c r="M180" s="204">
        <v>0</v>
      </c>
      <c r="N180" s="204">
        <v>0</v>
      </c>
      <c r="O180" s="204">
        <v>0</v>
      </c>
      <c r="P180" s="205">
        <v>0</v>
      </c>
      <c r="Q180" s="205">
        <v>0</v>
      </c>
      <c r="R180" s="206">
        <v>0</v>
      </c>
      <c r="S180" s="206">
        <v>123860</v>
      </c>
      <c r="T180" s="206">
        <v>123860</v>
      </c>
      <c r="U180" s="204">
        <v>0</v>
      </c>
      <c r="V180" s="204">
        <v>0</v>
      </c>
      <c r="W180" s="204">
        <v>21860</v>
      </c>
      <c r="X180" s="204">
        <v>21860</v>
      </c>
      <c r="Y180" s="207">
        <v>0</v>
      </c>
      <c r="Z180" s="264" t="s">
        <v>54</v>
      </c>
      <c r="AA180" s="264" t="s">
        <v>258</v>
      </c>
      <c r="AB180" s="208" t="s">
        <v>19</v>
      </c>
      <c r="AC180" s="216" t="s">
        <v>498</v>
      </c>
    </row>
    <row r="181" spans="1:29" ht="25.5">
      <c r="A181" s="131">
        <v>2275220001</v>
      </c>
      <c r="B181" s="124">
        <v>60</v>
      </c>
      <c r="C181" s="125" t="s">
        <v>225</v>
      </c>
      <c r="D181" s="200" t="s">
        <v>359</v>
      </c>
      <c r="E181" s="126"/>
      <c r="F181" s="201" t="s">
        <v>9</v>
      </c>
      <c r="G181" s="201">
        <v>10</v>
      </c>
      <c r="H181" s="202" t="s">
        <v>268</v>
      </c>
      <c r="I181" s="203">
        <v>418000</v>
      </c>
      <c r="J181" s="203">
        <v>10500</v>
      </c>
      <c r="K181" s="204">
        <v>0</v>
      </c>
      <c r="L181" s="204">
        <v>0</v>
      </c>
      <c r="M181" s="204">
        <v>0</v>
      </c>
      <c r="N181" s="204">
        <v>0</v>
      </c>
      <c r="O181" s="204">
        <v>0</v>
      </c>
      <c r="P181" s="205">
        <v>0</v>
      </c>
      <c r="Q181" s="205">
        <v>0</v>
      </c>
      <c r="R181" s="206">
        <v>0</v>
      </c>
      <c r="S181" s="206">
        <v>0</v>
      </c>
      <c r="T181" s="206">
        <v>48577</v>
      </c>
      <c r="U181" s="204">
        <v>0</v>
      </c>
      <c r="V181" s="204">
        <v>0</v>
      </c>
      <c r="W181" s="204">
        <v>0</v>
      </c>
      <c r="X181" s="204">
        <v>8573</v>
      </c>
      <c r="Y181" s="207">
        <v>0</v>
      </c>
      <c r="Z181" s="264" t="s">
        <v>415</v>
      </c>
      <c r="AA181" s="264" t="s">
        <v>271</v>
      </c>
      <c r="AB181" s="208" t="s">
        <v>51</v>
      </c>
      <c r="AC181" s="216" t="s">
        <v>498</v>
      </c>
    </row>
    <row r="182" spans="1:29" ht="25.5">
      <c r="A182" s="131">
        <v>2275220002</v>
      </c>
      <c r="B182" s="124">
        <v>60</v>
      </c>
      <c r="C182" s="125" t="s">
        <v>225</v>
      </c>
      <c r="D182" s="200" t="s">
        <v>359</v>
      </c>
      <c r="E182" s="126"/>
      <c r="F182" s="201" t="s">
        <v>9</v>
      </c>
      <c r="G182" s="201">
        <v>10</v>
      </c>
      <c r="H182" s="202" t="s">
        <v>270</v>
      </c>
      <c r="I182" s="203">
        <v>224000</v>
      </c>
      <c r="J182" s="203">
        <v>18380</v>
      </c>
      <c r="K182" s="204">
        <v>0</v>
      </c>
      <c r="L182" s="204">
        <v>0</v>
      </c>
      <c r="M182" s="204">
        <v>0</v>
      </c>
      <c r="N182" s="204">
        <v>0</v>
      </c>
      <c r="O182" s="204">
        <v>0</v>
      </c>
      <c r="P182" s="205">
        <v>0</v>
      </c>
      <c r="Q182" s="205">
        <v>0</v>
      </c>
      <c r="R182" s="206">
        <v>0</v>
      </c>
      <c r="S182" s="206">
        <v>0</v>
      </c>
      <c r="T182" s="206">
        <v>36431</v>
      </c>
      <c r="U182" s="204">
        <v>0</v>
      </c>
      <c r="V182" s="204">
        <v>0</v>
      </c>
      <c r="W182" s="204">
        <v>0</v>
      </c>
      <c r="X182" s="204">
        <v>6429</v>
      </c>
      <c r="Y182" s="207">
        <v>0</v>
      </c>
      <c r="Z182" s="264" t="s">
        <v>415</v>
      </c>
      <c r="AA182" s="264" t="s">
        <v>271</v>
      </c>
      <c r="AB182" s="208" t="s">
        <v>51</v>
      </c>
      <c r="AC182" s="216" t="s">
        <v>498</v>
      </c>
    </row>
    <row r="183" spans="1:29" ht="25.5">
      <c r="A183" s="131">
        <v>3275200007</v>
      </c>
      <c r="B183" s="124">
        <v>60</v>
      </c>
      <c r="C183" s="125" t="s">
        <v>225</v>
      </c>
      <c r="D183" s="200" t="s">
        <v>356</v>
      </c>
      <c r="E183" s="126"/>
      <c r="F183" s="201" t="s">
        <v>9</v>
      </c>
      <c r="G183" s="201">
        <v>10</v>
      </c>
      <c r="H183" s="202" t="s">
        <v>266</v>
      </c>
      <c r="I183" s="203">
        <v>4189000</v>
      </c>
      <c r="J183" s="203">
        <v>2354070</v>
      </c>
      <c r="K183" s="204">
        <v>0</v>
      </c>
      <c r="L183" s="204">
        <v>0</v>
      </c>
      <c r="M183" s="204">
        <v>0</v>
      </c>
      <c r="N183" s="204">
        <v>0</v>
      </c>
      <c r="O183" s="204">
        <v>0</v>
      </c>
      <c r="P183" s="205">
        <v>0</v>
      </c>
      <c r="Q183" s="205">
        <v>0</v>
      </c>
      <c r="R183" s="206">
        <v>0</v>
      </c>
      <c r="S183" s="206">
        <v>0</v>
      </c>
      <c r="T183" s="206">
        <v>95200</v>
      </c>
      <c r="U183" s="204">
        <v>0</v>
      </c>
      <c r="V183" s="204">
        <v>0</v>
      </c>
      <c r="W183" s="204">
        <v>0</v>
      </c>
      <c r="X183" s="204">
        <v>16800</v>
      </c>
      <c r="Y183" s="207">
        <v>0</v>
      </c>
      <c r="Z183" s="264" t="s">
        <v>415</v>
      </c>
      <c r="AA183" s="264" t="s">
        <v>265</v>
      </c>
      <c r="AB183" s="208" t="s">
        <v>50</v>
      </c>
      <c r="AC183" s="216" t="s">
        <v>498</v>
      </c>
    </row>
    <row r="184" spans="1:29" ht="25.5">
      <c r="A184" s="131">
        <v>3275201002</v>
      </c>
      <c r="B184" s="124">
        <v>60</v>
      </c>
      <c r="C184" s="125" t="s">
        <v>225</v>
      </c>
      <c r="D184" s="200" t="s">
        <v>359</v>
      </c>
      <c r="E184" s="126"/>
      <c r="F184" s="201" t="s">
        <v>9</v>
      </c>
      <c r="G184" s="201">
        <v>10</v>
      </c>
      <c r="H184" s="202" t="s">
        <v>267</v>
      </c>
      <c r="I184" s="203">
        <v>3063000</v>
      </c>
      <c r="J184" s="203">
        <v>317310</v>
      </c>
      <c r="K184" s="204">
        <v>0</v>
      </c>
      <c r="L184" s="204">
        <v>0</v>
      </c>
      <c r="M184" s="204">
        <v>0</v>
      </c>
      <c r="N184" s="204">
        <v>0</v>
      </c>
      <c r="O184" s="204">
        <v>0</v>
      </c>
      <c r="P184" s="205">
        <v>0</v>
      </c>
      <c r="Q184" s="205">
        <v>0</v>
      </c>
      <c r="R184" s="206">
        <v>0</v>
      </c>
      <c r="S184" s="206">
        <v>138363</v>
      </c>
      <c r="T184" s="206">
        <v>540600</v>
      </c>
      <c r="U184" s="204">
        <v>0</v>
      </c>
      <c r="V184" s="204">
        <v>0</v>
      </c>
      <c r="W184" s="204">
        <v>24417</v>
      </c>
      <c r="X184" s="204">
        <v>95400</v>
      </c>
      <c r="Y184" s="207">
        <v>0</v>
      </c>
      <c r="Z184" s="264" t="s">
        <v>251</v>
      </c>
      <c r="AA184" s="264" t="s">
        <v>271</v>
      </c>
      <c r="AB184" s="208" t="s">
        <v>51</v>
      </c>
      <c r="AC184" s="216" t="s">
        <v>498</v>
      </c>
    </row>
    <row r="185" spans="1:29" ht="63.75" customHeight="1">
      <c r="A185" s="131">
        <v>5535510002</v>
      </c>
      <c r="B185" s="124">
        <v>60</v>
      </c>
      <c r="C185" s="125" t="s">
        <v>225</v>
      </c>
      <c r="D185" s="200" t="s">
        <v>359</v>
      </c>
      <c r="E185" s="126"/>
      <c r="F185" s="201" t="s">
        <v>9</v>
      </c>
      <c r="G185" s="201">
        <v>10</v>
      </c>
      <c r="H185" s="202" t="s">
        <v>269</v>
      </c>
      <c r="I185" s="203">
        <v>214000</v>
      </c>
      <c r="J185" s="203">
        <v>7100</v>
      </c>
      <c r="K185" s="204">
        <v>0</v>
      </c>
      <c r="L185" s="204">
        <v>0</v>
      </c>
      <c r="M185" s="204">
        <v>0</v>
      </c>
      <c r="N185" s="204">
        <v>0</v>
      </c>
      <c r="O185" s="204">
        <v>0</v>
      </c>
      <c r="P185" s="205">
        <v>0</v>
      </c>
      <c r="Q185" s="205">
        <v>0</v>
      </c>
      <c r="R185" s="206">
        <v>26715</v>
      </c>
      <c r="S185" s="206">
        <v>149149</v>
      </c>
      <c r="T185" s="206">
        <v>0</v>
      </c>
      <c r="U185" s="204">
        <v>4715</v>
      </c>
      <c r="V185" s="204">
        <v>0</v>
      </c>
      <c r="W185" s="204">
        <v>26321</v>
      </c>
      <c r="X185" s="204">
        <v>0</v>
      </c>
      <c r="Y185" s="207">
        <v>0</v>
      </c>
      <c r="Z185" s="264" t="s">
        <v>52</v>
      </c>
      <c r="AA185" s="264" t="s">
        <v>30</v>
      </c>
      <c r="AB185" s="208" t="s">
        <v>51</v>
      </c>
      <c r="AC185" s="216" t="s">
        <v>498</v>
      </c>
    </row>
    <row r="186" spans="1:29" ht="25.5">
      <c r="A186" s="131">
        <v>5535510001</v>
      </c>
      <c r="B186" s="124">
        <v>60</v>
      </c>
      <c r="C186" s="125" t="s">
        <v>225</v>
      </c>
      <c r="D186" s="200" t="s">
        <v>359</v>
      </c>
      <c r="E186" s="126"/>
      <c r="F186" s="201" t="s">
        <v>9</v>
      </c>
      <c r="G186" s="201">
        <v>10</v>
      </c>
      <c r="H186" s="202" t="s">
        <v>508</v>
      </c>
      <c r="I186" s="203">
        <v>87839</v>
      </c>
      <c r="J186" s="203">
        <v>4439</v>
      </c>
      <c r="K186" s="204">
        <v>0</v>
      </c>
      <c r="L186" s="204">
        <v>0</v>
      </c>
      <c r="M186" s="204">
        <v>0</v>
      </c>
      <c r="N186" s="204">
        <v>0</v>
      </c>
      <c r="O186" s="204">
        <v>0</v>
      </c>
      <c r="P186" s="205">
        <v>0</v>
      </c>
      <c r="Q186" s="205">
        <v>0</v>
      </c>
      <c r="R186" s="206">
        <v>0</v>
      </c>
      <c r="S186" s="206">
        <v>34000</v>
      </c>
      <c r="T186" s="206">
        <v>36890</v>
      </c>
      <c r="U186" s="204">
        <v>0</v>
      </c>
      <c r="V186" s="204">
        <v>0</v>
      </c>
      <c r="W186" s="204">
        <v>6000</v>
      </c>
      <c r="X186" s="204">
        <v>6510</v>
      </c>
      <c r="Y186" s="207">
        <v>0</v>
      </c>
      <c r="Z186" s="264" t="s">
        <v>233</v>
      </c>
      <c r="AA186" s="264" t="s">
        <v>58</v>
      </c>
      <c r="AB186" s="208" t="s">
        <v>51</v>
      </c>
      <c r="AC186" s="216" t="s">
        <v>498</v>
      </c>
    </row>
    <row r="187" spans="1:29" ht="25.5">
      <c r="A187" s="131">
        <v>5215510011</v>
      </c>
      <c r="B187" s="124">
        <v>60</v>
      </c>
      <c r="C187" s="125" t="s">
        <v>225</v>
      </c>
      <c r="D187" s="200" t="s">
        <v>359</v>
      </c>
      <c r="E187" s="126"/>
      <c r="F187" s="201" t="s">
        <v>9</v>
      </c>
      <c r="G187" s="201">
        <v>10</v>
      </c>
      <c r="H187" s="202" t="s">
        <v>509</v>
      </c>
      <c r="I187" s="203">
        <v>230000</v>
      </c>
      <c r="J187" s="203">
        <v>10150</v>
      </c>
      <c r="K187" s="204">
        <v>0</v>
      </c>
      <c r="L187" s="204">
        <v>0</v>
      </c>
      <c r="M187" s="204">
        <v>0</v>
      </c>
      <c r="N187" s="204">
        <v>0</v>
      </c>
      <c r="O187" s="204">
        <v>0</v>
      </c>
      <c r="P187" s="205">
        <v>0</v>
      </c>
      <c r="Q187" s="205">
        <v>0</v>
      </c>
      <c r="R187" s="206">
        <v>0</v>
      </c>
      <c r="S187" s="206">
        <v>0</v>
      </c>
      <c r="T187" s="206">
        <v>26715</v>
      </c>
      <c r="U187" s="204">
        <v>0</v>
      </c>
      <c r="V187" s="204">
        <v>0</v>
      </c>
      <c r="W187" s="204">
        <v>0</v>
      </c>
      <c r="X187" s="204">
        <v>4715</v>
      </c>
      <c r="Y187" s="207">
        <v>0</v>
      </c>
      <c r="Z187" s="264" t="s">
        <v>311</v>
      </c>
      <c r="AA187" s="264" t="s">
        <v>258</v>
      </c>
      <c r="AB187" s="208" t="s">
        <v>19</v>
      </c>
      <c r="AC187" s="216" t="s">
        <v>498</v>
      </c>
    </row>
    <row r="188" spans="1:29" ht="63.75" customHeight="1">
      <c r="A188" s="131">
        <v>5215510014</v>
      </c>
      <c r="B188" s="124">
        <v>60</v>
      </c>
      <c r="C188" s="125" t="s">
        <v>225</v>
      </c>
      <c r="D188" s="200" t="s">
        <v>359</v>
      </c>
      <c r="E188" s="126"/>
      <c r="F188" s="201" t="s">
        <v>9</v>
      </c>
      <c r="G188" s="201">
        <v>10</v>
      </c>
      <c r="H188" s="202" t="s">
        <v>510</v>
      </c>
      <c r="I188" s="203">
        <v>65000</v>
      </c>
      <c r="J188" s="203">
        <v>6600</v>
      </c>
      <c r="K188" s="204">
        <v>0</v>
      </c>
      <c r="L188" s="204">
        <v>0</v>
      </c>
      <c r="M188" s="204">
        <v>0</v>
      </c>
      <c r="N188" s="204">
        <v>0</v>
      </c>
      <c r="O188" s="204">
        <v>0</v>
      </c>
      <c r="P188" s="205">
        <v>0</v>
      </c>
      <c r="Q188" s="205">
        <v>0</v>
      </c>
      <c r="R188" s="206">
        <v>15786</v>
      </c>
      <c r="S188" s="206">
        <v>33853</v>
      </c>
      <c r="T188" s="206">
        <v>0</v>
      </c>
      <c r="U188" s="204">
        <v>2786</v>
      </c>
      <c r="V188" s="204">
        <v>0</v>
      </c>
      <c r="W188" s="204">
        <v>5975</v>
      </c>
      <c r="X188" s="204">
        <v>0</v>
      </c>
      <c r="Y188" s="207">
        <v>0</v>
      </c>
      <c r="Z188" s="264" t="s">
        <v>52</v>
      </c>
      <c r="AA188" s="264" t="s">
        <v>30</v>
      </c>
      <c r="AB188" s="208" t="s">
        <v>19</v>
      </c>
      <c r="AC188" s="216" t="s">
        <v>498</v>
      </c>
    </row>
    <row r="189" spans="1:29" ht="25.5">
      <c r="A189" s="131">
        <v>5115510004</v>
      </c>
      <c r="B189" s="124">
        <v>60</v>
      </c>
      <c r="C189" s="125" t="s">
        <v>225</v>
      </c>
      <c r="D189" s="200" t="s">
        <v>359</v>
      </c>
      <c r="E189" s="126"/>
      <c r="F189" s="201" t="s">
        <v>9</v>
      </c>
      <c r="G189" s="201">
        <v>10</v>
      </c>
      <c r="H189" s="202" t="s">
        <v>511</v>
      </c>
      <c r="I189" s="203">
        <v>45000</v>
      </c>
      <c r="J189" s="203">
        <v>6050</v>
      </c>
      <c r="K189" s="204">
        <v>0</v>
      </c>
      <c r="L189" s="204">
        <v>0</v>
      </c>
      <c r="M189" s="204">
        <v>0</v>
      </c>
      <c r="N189" s="204">
        <v>0</v>
      </c>
      <c r="O189" s="204">
        <v>0</v>
      </c>
      <c r="P189" s="205">
        <v>0</v>
      </c>
      <c r="Q189" s="205">
        <v>0</v>
      </c>
      <c r="R189" s="206">
        <v>0</v>
      </c>
      <c r="S189" s="206">
        <v>0</v>
      </c>
      <c r="T189" s="206">
        <v>8500</v>
      </c>
      <c r="U189" s="204">
        <v>0</v>
      </c>
      <c r="V189" s="204">
        <v>0</v>
      </c>
      <c r="W189" s="204">
        <v>0</v>
      </c>
      <c r="X189" s="204">
        <v>1500</v>
      </c>
      <c r="Y189" s="207">
        <v>0</v>
      </c>
      <c r="Z189" s="264" t="s">
        <v>415</v>
      </c>
      <c r="AA189" s="264">
        <v>43070</v>
      </c>
      <c r="AB189" s="208" t="s">
        <v>21</v>
      </c>
      <c r="AC189" s="216" t="s">
        <v>498</v>
      </c>
    </row>
    <row r="190" spans="1:29" ht="25.5">
      <c r="A190" s="131">
        <v>5115510003</v>
      </c>
      <c r="B190" s="124">
        <v>60</v>
      </c>
      <c r="C190" s="125" t="s">
        <v>225</v>
      </c>
      <c r="D190" s="200" t="s">
        <v>359</v>
      </c>
      <c r="E190" s="126"/>
      <c r="F190" s="201" t="s">
        <v>9</v>
      </c>
      <c r="G190" s="201">
        <v>10</v>
      </c>
      <c r="H190" s="202" t="s">
        <v>512</v>
      </c>
      <c r="I190" s="203">
        <v>650000</v>
      </c>
      <c r="J190" s="203">
        <v>21750</v>
      </c>
      <c r="K190" s="204">
        <v>0</v>
      </c>
      <c r="L190" s="204">
        <v>0</v>
      </c>
      <c r="M190" s="204">
        <v>0</v>
      </c>
      <c r="N190" s="204">
        <v>0</v>
      </c>
      <c r="O190" s="204">
        <v>0</v>
      </c>
      <c r="P190" s="205">
        <v>0</v>
      </c>
      <c r="Q190" s="205">
        <v>0</v>
      </c>
      <c r="R190" s="206">
        <v>0</v>
      </c>
      <c r="S190" s="206">
        <v>0</v>
      </c>
      <c r="T190" s="206">
        <v>109284</v>
      </c>
      <c r="U190" s="204">
        <v>0</v>
      </c>
      <c r="V190" s="204">
        <v>0</v>
      </c>
      <c r="W190" s="204">
        <v>0</v>
      </c>
      <c r="X190" s="204">
        <v>38570</v>
      </c>
      <c r="Y190" s="207">
        <v>0</v>
      </c>
      <c r="Z190" s="264" t="s">
        <v>311</v>
      </c>
      <c r="AA190" s="264" t="s">
        <v>265</v>
      </c>
      <c r="AB190" s="208" t="s">
        <v>21</v>
      </c>
      <c r="AC190" s="216" t="s">
        <v>498</v>
      </c>
    </row>
    <row r="191" spans="1:29" ht="12.75" customHeight="1">
      <c r="A191" s="225"/>
      <c r="B191" s="195"/>
      <c r="C191" s="195"/>
      <c r="D191" s="195"/>
      <c r="E191" s="199"/>
      <c r="F191" s="195"/>
      <c r="G191" s="195">
        <v>11</v>
      </c>
      <c r="H191" s="196" t="s">
        <v>230</v>
      </c>
      <c r="I191" s="197">
        <f>I192</f>
        <v>100000</v>
      </c>
      <c r="J191" s="197" t="str">
        <f>J192</f>
        <v>x</v>
      </c>
      <c r="K191" s="198">
        <f t="shared" ref="K191:Y191" si="15">K192</f>
        <v>100000</v>
      </c>
      <c r="L191" s="198">
        <f>L192</f>
        <v>0</v>
      </c>
      <c r="M191" s="198">
        <f t="shared" si="15"/>
        <v>100000</v>
      </c>
      <c r="N191" s="198">
        <f>N192</f>
        <v>0</v>
      </c>
      <c r="O191" s="198">
        <f t="shared" si="15"/>
        <v>45863</v>
      </c>
      <c r="P191" s="198">
        <f t="shared" si="15"/>
        <v>0</v>
      </c>
      <c r="Q191" s="198">
        <f t="shared" si="15"/>
        <v>0</v>
      </c>
      <c r="R191" s="198">
        <f t="shared" si="15"/>
        <v>0</v>
      </c>
      <c r="S191" s="198">
        <f t="shared" si="15"/>
        <v>0</v>
      </c>
      <c r="T191" s="198">
        <f t="shared" si="15"/>
        <v>0</v>
      </c>
      <c r="U191" s="198">
        <f t="shared" si="15"/>
        <v>0</v>
      </c>
      <c r="V191" s="198">
        <f t="shared" si="15"/>
        <v>0</v>
      </c>
      <c r="W191" s="198">
        <f t="shared" si="15"/>
        <v>0</v>
      </c>
      <c r="X191" s="198">
        <f t="shared" si="15"/>
        <v>0</v>
      </c>
      <c r="Y191" s="198">
        <f t="shared" si="15"/>
        <v>0</v>
      </c>
      <c r="Z191" s="265"/>
      <c r="AA191" s="265"/>
      <c r="AB191" s="195"/>
      <c r="AC191" s="226" t="s">
        <v>498</v>
      </c>
    </row>
    <row r="192" spans="1:29" ht="51" customHeight="1">
      <c r="A192" s="131">
        <v>5005540004</v>
      </c>
      <c r="B192" s="124">
        <v>60</v>
      </c>
      <c r="C192" s="125" t="s">
        <v>225</v>
      </c>
      <c r="D192" s="200" t="s">
        <v>59</v>
      </c>
      <c r="E192" s="126"/>
      <c r="F192" s="201" t="s">
        <v>9</v>
      </c>
      <c r="G192" s="201">
        <v>11</v>
      </c>
      <c r="H192" s="202" t="s">
        <v>84</v>
      </c>
      <c r="I192" s="203">
        <v>100000</v>
      </c>
      <c r="J192" s="203" t="s">
        <v>220</v>
      </c>
      <c r="K192" s="204">
        <v>100000</v>
      </c>
      <c r="L192" s="204">
        <v>0</v>
      </c>
      <c r="M192" s="204">
        <v>100000</v>
      </c>
      <c r="N192" s="204">
        <v>0</v>
      </c>
      <c r="O192" s="204">
        <v>45863</v>
      </c>
      <c r="P192" s="205">
        <v>0</v>
      </c>
      <c r="Q192" s="205">
        <v>0</v>
      </c>
      <c r="R192" s="206">
        <v>0</v>
      </c>
      <c r="S192" s="206">
        <v>0</v>
      </c>
      <c r="T192" s="206">
        <v>0</v>
      </c>
      <c r="U192" s="204">
        <v>0</v>
      </c>
      <c r="V192" s="204">
        <v>0</v>
      </c>
      <c r="W192" s="204">
        <v>0</v>
      </c>
      <c r="X192" s="204">
        <v>0</v>
      </c>
      <c r="Y192" s="207">
        <v>0</v>
      </c>
      <c r="Z192" s="264" t="s">
        <v>257</v>
      </c>
      <c r="AA192" s="264" t="s">
        <v>18</v>
      </c>
      <c r="AB192" s="208" t="s">
        <v>22</v>
      </c>
      <c r="AC192" s="216" t="s">
        <v>498</v>
      </c>
    </row>
    <row r="193" spans="1:29" ht="12.75" customHeight="1">
      <c r="A193" s="225"/>
      <c r="B193" s="195"/>
      <c r="C193" s="195"/>
      <c r="D193" s="195"/>
      <c r="E193" s="199"/>
      <c r="F193" s="195"/>
      <c r="G193" s="195"/>
      <c r="H193" s="196" t="s">
        <v>513</v>
      </c>
      <c r="I193" s="197"/>
      <c r="J193" s="197"/>
      <c r="K193" s="198"/>
      <c r="L193" s="198"/>
      <c r="M193" s="198"/>
      <c r="N193" s="198"/>
      <c r="O193" s="198"/>
      <c r="P193" s="198"/>
      <c r="Q193" s="198"/>
      <c r="R193" s="198"/>
      <c r="S193" s="198"/>
      <c r="T193" s="198"/>
      <c r="U193" s="198"/>
      <c r="V193" s="198"/>
      <c r="W193" s="198"/>
      <c r="X193" s="198"/>
      <c r="Y193" s="198"/>
      <c r="Z193" s="265"/>
      <c r="AA193" s="265"/>
      <c r="AB193" s="195"/>
      <c r="AC193" s="226" t="s">
        <v>513</v>
      </c>
    </row>
    <row r="194" spans="1:29" ht="12.75" customHeight="1">
      <c r="A194" s="225"/>
      <c r="B194" s="195"/>
      <c r="C194" s="195"/>
      <c r="D194" s="195"/>
      <c r="E194" s="199"/>
      <c r="F194" s="195"/>
      <c r="G194" s="195">
        <v>12</v>
      </c>
      <c r="H194" s="196" t="s">
        <v>312</v>
      </c>
      <c r="I194" s="198">
        <f>SUM(I195:I198)</f>
        <v>9000000</v>
      </c>
      <c r="J194" s="198">
        <f>SUM(J195:J198)</f>
        <v>0</v>
      </c>
      <c r="K194" s="198">
        <f t="shared" ref="K194:Y194" si="16">SUM(K195:K198)</f>
        <v>9000000</v>
      </c>
      <c r="L194" s="198">
        <f>SUM(L195:L198)</f>
        <v>0</v>
      </c>
      <c r="M194" s="198">
        <f t="shared" si="16"/>
        <v>9600000</v>
      </c>
      <c r="N194" s="198">
        <f>SUM(N195:N198)</f>
        <v>0</v>
      </c>
      <c r="O194" s="198">
        <f t="shared" si="16"/>
        <v>9900000</v>
      </c>
      <c r="P194" s="198">
        <f t="shared" si="16"/>
        <v>0</v>
      </c>
      <c r="Q194" s="198">
        <f t="shared" si="16"/>
        <v>0</v>
      </c>
      <c r="R194" s="198">
        <f t="shared" si="16"/>
        <v>0</v>
      </c>
      <c r="S194" s="198">
        <f t="shared" si="16"/>
        <v>0</v>
      </c>
      <c r="T194" s="198">
        <f t="shared" si="16"/>
        <v>0</v>
      </c>
      <c r="U194" s="198">
        <f t="shared" si="16"/>
        <v>0</v>
      </c>
      <c r="V194" s="198">
        <f t="shared" si="16"/>
        <v>0</v>
      </c>
      <c r="W194" s="198">
        <f t="shared" si="16"/>
        <v>0</v>
      </c>
      <c r="X194" s="198">
        <f t="shared" si="16"/>
        <v>0</v>
      </c>
      <c r="Y194" s="198">
        <f t="shared" si="16"/>
        <v>0</v>
      </c>
      <c r="Z194" s="265"/>
      <c r="AA194" s="265"/>
      <c r="AB194" s="195"/>
      <c r="AC194" s="226" t="s">
        <v>513</v>
      </c>
    </row>
    <row r="195" spans="1:29" ht="12.75" customHeight="1">
      <c r="A195" s="131">
        <v>5001110001</v>
      </c>
      <c r="B195" s="124">
        <v>50</v>
      </c>
      <c r="C195" s="125" t="s">
        <v>249</v>
      </c>
      <c r="D195" s="200" t="s">
        <v>11</v>
      </c>
      <c r="E195" s="126"/>
      <c r="F195" s="201" t="s">
        <v>88</v>
      </c>
      <c r="G195" s="201">
        <v>12</v>
      </c>
      <c r="H195" s="202" t="s">
        <v>116</v>
      </c>
      <c r="I195" s="203">
        <v>2000000</v>
      </c>
      <c r="J195" s="203" t="s">
        <v>220</v>
      </c>
      <c r="K195" s="204">
        <v>2000000</v>
      </c>
      <c r="L195" s="204">
        <v>0</v>
      </c>
      <c r="M195" s="204">
        <v>2400000</v>
      </c>
      <c r="N195" s="204">
        <v>0</v>
      </c>
      <c r="O195" s="204">
        <v>2600000</v>
      </c>
      <c r="P195" s="205">
        <v>0</v>
      </c>
      <c r="Q195" s="205">
        <v>0</v>
      </c>
      <c r="R195" s="206">
        <v>0</v>
      </c>
      <c r="S195" s="206">
        <v>0</v>
      </c>
      <c r="T195" s="206">
        <v>0</v>
      </c>
      <c r="U195" s="204">
        <v>0</v>
      </c>
      <c r="V195" s="204">
        <v>0</v>
      </c>
      <c r="W195" s="204">
        <v>0</v>
      </c>
      <c r="X195" s="204">
        <v>0</v>
      </c>
      <c r="Y195" s="207">
        <v>0</v>
      </c>
      <c r="Z195" s="264" t="s">
        <v>514</v>
      </c>
      <c r="AA195" s="264" t="s">
        <v>515</v>
      </c>
      <c r="AB195" s="208" t="s">
        <v>516</v>
      </c>
      <c r="AC195" s="216" t="s">
        <v>513</v>
      </c>
    </row>
    <row r="196" spans="1:29" ht="12.75" customHeight="1">
      <c r="A196" s="131">
        <v>5001110006</v>
      </c>
      <c r="B196" s="124">
        <v>50</v>
      </c>
      <c r="C196" s="125" t="s">
        <v>249</v>
      </c>
      <c r="D196" s="200" t="s">
        <v>11</v>
      </c>
      <c r="E196" s="126"/>
      <c r="F196" s="201" t="s">
        <v>88</v>
      </c>
      <c r="G196" s="201">
        <v>12</v>
      </c>
      <c r="H196" s="202" t="s">
        <v>118</v>
      </c>
      <c r="I196" s="203">
        <v>4500000</v>
      </c>
      <c r="J196" s="203" t="s">
        <v>220</v>
      </c>
      <c r="K196" s="204">
        <v>4500000</v>
      </c>
      <c r="L196" s="204">
        <v>0</v>
      </c>
      <c r="M196" s="204">
        <v>4500000</v>
      </c>
      <c r="N196" s="204">
        <v>0</v>
      </c>
      <c r="O196" s="204">
        <v>4500000</v>
      </c>
      <c r="P196" s="205">
        <v>0</v>
      </c>
      <c r="Q196" s="205">
        <v>0</v>
      </c>
      <c r="R196" s="206">
        <v>0</v>
      </c>
      <c r="S196" s="206">
        <v>0</v>
      </c>
      <c r="T196" s="206">
        <v>0</v>
      </c>
      <c r="U196" s="204">
        <v>0</v>
      </c>
      <c r="V196" s="204">
        <v>0</v>
      </c>
      <c r="W196" s="204">
        <v>0</v>
      </c>
      <c r="X196" s="204">
        <v>0</v>
      </c>
      <c r="Y196" s="207">
        <v>0</v>
      </c>
      <c r="Z196" s="264" t="s">
        <v>514</v>
      </c>
      <c r="AA196" s="264" t="s">
        <v>515</v>
      </c>
      <c r="AB196" s="208" t="s">
        <v>516</v>
      </c>
      <c r="AC196" s="216" t="s">
        <v>513</v>
      </c>
    </row>
    <row r="197" spans="1:29" ht="12.75" customHeight="1">
      <c r="A197" s="131">
        <v>5001150006</v>
      </c>
      <c r="B197" s="124">
        <v>50</v>
      </c>
      <c r="C197" s="125" t="s">
        <v>517</v>
      </c>
      <c r="D197" s="200" t="s">
        <v>11</v>
      </c>
      <c r="E197" s="126"/>
      <c r="F197" s="201" t="s">
        <v>88</v>
      </c>
      <c r="G197" s="201">
        <v>12</v>
      </c>
      <c r="H197" s="202" t="s">
        <v>120</v>
      </c>
      <c r="I197" s="203">
        <v>1300000</v>
      </c>
      <c r="J197" s="203" t="s">
        <v>220</v>
      </c>
      <c r="K197" s="204">
        <v>1300000</v>
      </c>
      <c r="L197" s="204">
        <v>0</v>
      </c>
      <c r="M197" s="204">
        <v>1400000</v>
      </c>
      <c r="N197" s="204">
        <v>0</v>
      </c>
      <c r="O197" s="204">
        <v>1400000</v>
      </c>
      <c r="P197" s="205">
        <v>0</v>
      </c>
      <c r="Q197" s="205">
        <v>0</v>
      </c>
      <c r="R197" s="206">
        <v>0</v>
      </c>
      <c r="S197" s="206">
        <v>0</v>
      </c>
      <c r="T197" s="206">
        <v>0</v>
      </c>
      <c r="U197" s="204">
        <v>0</v>
      </c>
      <c r="V197" s="204">
        <v>0</v>
      </c>
      <c r="W197" s="204">
        <v>0</v>
      </c>
      <c r="X197" s="204">
        <v>0</v>
      </c>
      <c r="Y197" s="207">
        <v>0</v>
      </c>
      <c r="Z197" s="264" t="s">
        <v>514</v>
      </c>
      <c r="AA197" s="264" t="s">
        <v>515</v>
      </c>
      <c r="AB197" s="208" t="s">
        <v>516</v>
      </c>
      <c r="AC197" s="216" t="s">
        <v>513</v>
      </c>
    </row>
    <row r="198" spans="1:29" ht="12.75" customHeight="1">
      <c r="A198" s="131">
        <v>5001150007</v>
      </c>
      <c r="B198" s="124">
        <v>50</v>
      </c>
      <c r="C198" s="125" t="s">
        <v>517</v>
      </c>
      <c r="D198" s="200" t="s">
        <v>11</v>
      </c>
      <c r="E198" s="126"/>
      <c r="F198" s="201" t="s">
        <v>88</v>
      </c>
      <c r="G198" s="201">
        <v>12</v>
      </c>
      <c r="H198" s="202" t="s">
        <v>121</v>
      </c>
      <c r="I198" s="203">
        <v>1200000</v>
      </c>
      <c r="J198" s="203" t="s">
        <v>220</v>
      </c>
      <c r="K198" s="204">
        <v>1200000</v>
      </c>
      <c r="L198" s="204">
        <v>0</v>
      </c>
      <c r="M198" s="204">
        <v>1300000</v>
      </c>
      <c r="N198" s="204">
        <v>0</v>
      </c>
      <c r="O198" s="204">
        <v>1400000</v>
      </c>
      <c r="P198" s="205">
        <v>0</v>
      </c>
      <c r="Q198" s="205">
        <v>0</v>
      </c>
      <c r="R198" s="206">
        <v>0</v>
      </c>
      <c r="S198" s="206">
        <v>0</v>
      </c>
      <c r="T198" s="206">
        <v>0</v>
      </c>
      <c r="U198" s="204">
        <v>0</v>
      </c>
      <c r="V198" s="204">
        <v>0</v>
      </c>
      <c r="W198" s="204">
        <v>0</v>
      </c>
      <c r="X198" s="204">
        <v>0</v>
      </c>
      <c r="Y198" s="207">
        <v>0</v>
      </c>
      <c r="Z198" s="264" t="s">
        <v>514</v>
      </c>
      <c r="AA198" s="264" t="s">
        <v>515</v>
      </c>
      <c r="AB198" s="208" t="s">
        <v>516</v>
      </c>
      <c r="AC198" s="216" t="s">
        <v>513</v>
      </c>
    </row>
    <row r="199" spans="1:29" ht="12.75" customHeight="1">
      <c r="A199" s="225"/>
      <c r="B199" s="195"/>
      <c r="C199" s="195"/>
      <c r="D199" s="195"/>
      <c r="E199" s="199"/>
      <c r="F199" s="195"/>
      <c r="G199" s="195">
        <v>13</v>
      </c>
      <c r="H199" s="196" t="s">
        <v>313</v>
      </c>
      <c r="I199" s="198">
        <f>SUM(I200:I201)</f>
        <v>1394900</v>
      </c>
      <c r="J199" s="198">
        <f>SUM(J200:J201)</f>
        <v>0</v>
      </c>
      <c r="K199" s="198">
        <f t="shared" ref="K199:Y199" si="17">SUM(K200:K201)</f>
        <v>1394900</v>
      </c>
      <c r="L199" s="198">
        <f>SUM(L200:L201)</f>
        <v>0</v>
      </c>
      <c r="M199" s="198">
        <f t="shared" si="17"/>
        <v>1450690</v>
      </c>
      <c r="N199" s="198">
        <f>SUM(N200:N201)</f>
        <v>0</v>
      </c>
      <c r="O199" s="198">
        <f t="shared" si="17"/>
        <v>1508700</v>
      </c>
      <c r="P199" s="198">
        <f t="shared" si="17"/>
        <v>0</v>
      </c>
      <c r="Q199" s="198">
        <f t="shared" si="17"/>
        <v>0</v>
      </c>
      <c r="R199" s="198">
        <f t="shared" si="17"/>
        <v>0</v>
      </c>
      <c r="S199" s="198">
        <f t="shared" si="17"/>
        <v>0</v>
      </c>
      <c r="T199" s="198">
        <f t="shared" si="17"/>
        <v>0</v>
      </c>
      <c r="U199" s="198">
        <f t="shared" si="17"/>
        <v>0</v>
      </c>
      <c r="V199" s="198">
        <f t="shared" si="17"/>
        <v>0</v>
      </c>
      <c r="W199" s="198">
        <f t="shared" si="17"/>
        <v>0</v>
      </c>
      <c r="X199" s="198">
        <f t="shared" si="17"/>
        <v>0</v>
      </c>
      <c r="Y199" s="198">
        <f t="shared" si="17"/>
        <v>0</v>
      </c>
      <c r="Z199" s="265"/>
      <c r="AA199" s="265"/>
      <c r="AB199" s="195"/>
      <c r="AC199" s="226" t="s">
        <v>513</v>
      </c>
    </row>
    <row r="200" spans="1:29" ht="12.75" customHeight="1">
      <c r="A200" s="131">
        <v>5001110002</v>
      </c>
      <c r="B200" s="124">
        <v>50</v>
      </c>
      <c r="C200" s="125" t="s">
        <v>249</v>
      </c>
      <c r="D200" s="200" t="s">
        <v>11</v>
      </c>
      <c r="E200" s="126"/>
      <c r="F200" s="201" t="s">
        <v>88</v>
      </c>
      <c r="G200" s="201">
        <v>13</v>
      </c>
      <c r="H200" s="202" t="s">
        <v>117</v>
      </c>
      <c r="I200" s="203">
        <v>255100</v>
      </c>
      <c r="J200" s="203" t="s">
        <v>220</v>
      </c>
      <c r="K200" s="204">
        <v>255100</v>
      </c>
      <c r="L200" s="204">
        <v>0</v>
      </c>
      <c r="M200" s="204">
        <v>265300</v>
      </c>
      <c r="N200" s="204">
        <v>0</v>
      </c>
      <c r="O200" s="204">
        <v>275900</v>
      </c>
      <c r="P200" s="205">
        <v>0</v>
      </c>
      <c r="Q200" s="205">
        <v>0</v>
      </c>
      <c r="R200" s="206">
        <v>0</v>
      </c>
      <c r="S200" s="206">
        <v>0</v>
      </c>
      <c r="T200" s="206">
        <v>0</v>
      </c>
      <c r="U200" s="204">
        <v>0</v>
      </c>
      <c r="V200" s="204">
        <v>0</v>
      </c>
      <c r="W200" s="204">
        <v>0</v>
      </c>
      <c r="X200" s="204">
        <v>0</v>
      </c>
      <c r="Y200" s="207">
        <v>0</v>
      </c>
      <c r="Z200" s="264" t="s">
        <v>514</v>
      </c>
      <c r="AA200" s="264" t="s">
        <v>515</v>
      </c>
      <c r="AB200" s="208" t="s">
        <v>516</v>
      </c>
      <c r="AC200" s="216" t="s">
        <v>513</v>
      </c>
    </row>
    <row r="201" spans="1:29" ht="12.75" customHeight="1">
      <c r="A201" s="131">
        <v>5001150001</v>
      </c>
      <c r="B201" s="124">
        <v>50</v>
      </c>
      <c r="C201" s="125" t="s">
        <v>517</v>
      </c>
      <c r="D201" s="200" t="s">
        <v>11</v>
      </c>
      <c r="E201" s="126"/>
      <c r="F201" s="201" t="s">
        <v>88</v>
      </c>
      <c r="G201" s="201">
        <v>13</v>
      </c>
      <c r="H201" s="202" t="s">
        <v>119</v>
      </c>
      <c r="I201" s="203">
        <v>1139800</v>
      </c>
      <c r="J201" s="203" t="s">
        <v>220</v>
      </c>
      <c r="K201" s="204">
        <v>1139800</v>
      </c>
      <c r="L201" s="204">
        <v>0</v>
      </c>
      <c r="M201" s="204">
        <v>1185390</v>
      </c>
      <c r="N201" s="204">
        <v>0</v>
      </c>
      <c r="O201" s="204">
        <v>1232800</v>
      </c>
      <c r="P201" s="205">
        <v>0</v>
      </c>
      <c r="Q201" s="205">
        <v>0</v>
      </c>
      <c r="R201" s="206">
        <v>0</v>
      </c>
      <c r="S201" s="206">
        <v>0</v>
      </c>
      <c r="T201" s="206">
        <v>0</v>
      </c>
      <c r="U201" s="204">
        <v>0</v>
      </c>
      <c r="V201" s="204">
        <v>0</v>
      </c>
      <c r="W201" s="204">
        <v>0</v>
      </c>
      <c r="X201" s="204">
        <v>0</v>
      </c>
      <c r="Y201" s="207">
        <v>0</v>
      </c>
      <c r="Z201" s="264" t="s">
        <v>514</v>
      </c>
      <c r="AA201" s="264" t="s">
        <v>515</v>
      </c>
      <c r="AB201" s="208" t="s">
        <v>516</v>
      </c>
      <c r="AC201" s="216" t="s">
        <v>513</v>
      </c>
    </row>
    <row r="202" spans="1:29" ht="12.75" customHeight="1">
      <c r="A202" s="225"/>
      <c r="B202" s="195"/>
      <c r="C202" s="195"/>
      <c r="D202" s="195"/>
      <c r="E202" s="199"/>
      <c r="F202" s="195"/>
      <c r="G202" s="195">
        <v>14</v>
      </c>
      <c r="H202" s="196" t="s">
        <v>175</v>
      </c>
      <c r="I202" s="198">
        <f>SUM(I203:I209)</f>
        <v>11780622</v>
      </c>
      <c r="J202" s="198">
        <f>SUM(J203:J209)</f>
        <v>7767980</v>
      </c>
      <c r="K202" s="198">
        <f t="shared" ref="K202:Y202" si="18">SUM(K203:K209)</f>
        <v>3250000</v>
      </c>
      <c r="L202" s="198">
        <f>SUM(L203:L209)</f>
        <v>51642</v>
      </c>
      <c r="M202" s="198">
        <f t="shared" si="18"/>
        <v>3533000</v>
      </c>
      <c r="N202" s="198">
        <f>SUM(N203:N209)</f>
        <v>0</v>
      </c>
      <c r="O202" s="198">
        <f t="shared" si="18"/>
        <v>3503000</v>
      </c>
      <c r="P202" s="198">
        <f t="shared" si="18"/>
        <v>0</v>
      </c>
      <c r="Q202" s="198">
        <f t="shared" si="18"/>
        <v>0</v>
      </c>
      <c r="R202" s="198">
        <f t="shared" si="18"/>
        <v>0</v>
      </c>
      <c r="S202" s="198">
        <f t="shared" si="18"/>
        <v>0</v>
      </c>
      <c r="T202" s="198">
        <f t="shared" si="18"/>
        <v>0</v>
      </c>
      <c r="U202" s="198">
        <f t="shared" si="18"/>
        <v>0</v>
      </c>
      <c r="V202" s="198">
        <f t="shared" si="18"/>
        <v>0</v>
      </c>
      <c r="W202" s="198">
        <f t="shared" si="18"/>
        <v>0</v>
      </c>
      <c r="X202" s="198">
        <f t="shared" si="18"/>
        <v>0</v>
      </c>
      <c r="Y202" s="198">
        <f t="shared" si="18"/>
        <v>11000</v>
      </c>
      <c r="Z202" s="265"/>
      <c r="AA202" s="265"/>
      <c r="AB202" s="195"/>
      <c r="AC202" s="226" t="s">
        <v>513</v>
      </c>
    </row>
    <row r="203" spans="1:29" ht="12.75" customHeight="1">
      <c r="A203" s="131">
        <v>5001260001</v>
      </c>
      <c r="B203" s="124">
        <v>50</v>
      </c>
      <c r="C203" s="125" t="s">
        <v>518</v>
      </c>
      <c r="D203" s="200" t="s">
        <v>92</v>
      </c>
      <c r="E203" s="126"/>
      <c r="F203" s="201" t="s">
        <v>88</v>
      </c>
      <c r="G203" s="201">
        <v>14</v>
      </c>
      <c r="H203" s="202" t="s">
        <v>124</v>
      </c>
      <c r="I203" s="203">
        <v>2400000</v>
      </c>
      <c r="J203" s="203" t="s">
        <v>220</v>
      </c>
      <c r="K203" s="204">
        <v>2400000</v>
      </c>
      <c r="L203" s="204">
        <v>0</v>
      </c>
      <c r="M203" s="204">
        <v>2600000</v>
      </c>
      <c r="N203" s="204">
        <v>0</v>
      </c>
      <c r="O203" s="204">
        <v>2600000</v>
      </c>
      <c r="P203" s="205">
        <v>0</v>
      </c>
      <c r="Q203" s="205">
        <v>0</v>
      </c>
      <c r="R203" s="206">
        <v>0</v>
      </c>
      <c r="S203" s="206">
        <v>0</v>
      </c>
      <c r="T203" s="206">
        <v>0</v>
      </c>
      <c r="U203" s="204">
        <v>0</v>
      </c>
      <c r="V203" s="204">
        <v>0</v>
      </c>
      <c r="W203" s="204">
        <v>0</v>
      </c>
      <c r="X203" s="204">
        <v>0</v>
      </c>
      <c r="Y203" s="207">
        <v>0</v>
      </c>
      <c r="Z203" s="264" t="s">
        <v>514</v>
      </c>
      <c r="AA203" s="264" t="s">
        <v>515</v>
      </c>
      <c r="AB203" s="208" t="s">
        <v>516</v>
      </c>
      <c r="AC203" s="216" t="s">
        <v>513</v>
      </c>
    </row>
    <row r="204" spans="1:29" ht="12.75" customHeight="1">
      <c r="A204" s="131">
        <v>5001260002</v>
      </c>
      <c r="B204" s="124">
        <v>50</v>
      </c>
      <c r="C204" s="125" t="s">
        <v>518</v>
      </c>
      <c r="D204" s="200" t="s">
        <v>92</v>
      </c>
      <c r="E204" s="126"/>
      <c r="F204" s="201" t="s">
        <v>88</v>
      </c>
      <c r="G204" s="201">
        <v>14</v>
      </c>
      <c r="H204" s="202" t="s">
        <v>125</v>
      </c>
      <c r="I204" s="203">
        <v>140000</v>
      </c>
      <c r="J204" s="203" t="s">
        <v>220</v>
      </c>
      <c r="K204" s="204">
        <v>140000</v>
      </c>
      <c r="L204" s="204">
        <v>0</v>
      </c>
      <c r="M204" s="204">
        <v>140000</v>
      </c>
      <c r="N204" s="204">
        <v>0</v>
      </c>
      <c r="O204" s="204">
        <v>140000</v>
      </c>
      <c r="P204" s="205">
        <v>0</v>
      </c>
      <c r="Q204" s="205">
        <v>0</v>
      </c>
      <c r="R204" s="206">
        <v>0</v>
      </c>
      <c r="S204" s="206">
        <v>0</v>
      </c>
      <c r="T204" s="206">
        <v>0</v>
      </c>
      <c r="U204" s="204">
        <v>0</v>
      </c>
      <c r="V204" s="204">
        <v>0</v>
      </c>
      <c r="W204" s="204">
        <v>0</v>
      </c>
      <c r="X204" s="204">
        <v>0</v>
      </c>
      <c r="Y204" s="207">
        <v>0</v>
      </c>
      <c r="Z204" s="264" t="s">
        <v>514</v>
      </c>
      <c r="AA204" s="264" t="s">
        <v>515</v>
      </c>
      <c r="AB204" s="208" t="s">
        <v>516</v>
      </c>
      <c r="AC204" s="216" t="s">
        <v>513</v>
      </c>
    </row>
    <row r="205" spans="1:29" ht="12.75" customHeight="1">
      <c r="A205" s="131">
        <v>5001260003</v>
      </c>
      <c r="B205" s="124">
        <v>50</v>
      </c>
      <c r="C205" s="125" t="s">
        <v>518</v>
      </c>
      <c r="D205" s="200" t="s">
        <v>92</v>
      </c>
      <c r="E205" s="126"/>
      <c r="F205" s="201" t="s">
        <v>88</v>
      </c>
      <c r="G205" s="201">
        <v>14</v>
      </c>
      <c r="H205" s="202" t="s">
        <v>126</v>
      </c>
      <c r="I205" s="203">
        <v>220000</v>
      </c>
      <c r="J205" s="203" t="s">
        <v>220</v>
      </c>
      <c r="K205" s="204">
        <v>220000</v>
      </c>
      <c r="L205" s="204">
        <v>0</v>
      </c>
      <c r="M205" s="204">
        <v>263000</v>
      </c>
      <c r="N205" s="204">
        <v>0</v>
      </c>
      <c r="O205" s="204">
        <v>263000</v>
      </c>
      <c r="P205" s="205">
        <v>0</v>
      </c>
      <c r="Q205" s="205">
        <v>0</v>
      </c>
      <c r="R205" s="206">
        <v>0</v>
      </c>
      <c r="S205" s="206">
        <v>0</v>
      </c>
      <c r="T205" s="206">
        <v>0</v>
      </c>
      <c r="U205" s="204">
        <v>0</v>
      </c>
      <c r="V205" s="204">
        <v>0</v>
      </c>
      <c r="W205" s="204">
        <v>0</v>
      </c>
      <c r="X205" s="204">
        <v>0</v>
      </c>
      <c r="Y205" s="207">
        <v>0</v>
      </c>
      <c r="Z205" s="264" t="s">
        <v>514</v>
      </c>
      <c r="AA205" s="264" t="s">
        <v>515</v>
      </c>
      <c r="AB205" s="208" t="s">
        <v>516</v>
      </c>
      <c r="AC205" s="216" t="s">
        <v>513</v>
      </c>
    </row>
    <row r="206" spans="1:29" ht="12.75" customHeight="1">
      <c r="A206" s="131">
        <v>5001260004</v>
      </c>
      <c r="B206" s="124">
        <v>50</v>
      </c>
      <c r="C206" s="125" t="s">
        <v>518</v>
      </c>
      <c r="D206" s="200" t="s">
        <v>92</v>
      </c>
      <c r="E206" s="126"/>
      <c r="F206" s="201" t="s">
        <v>88</v>
      </c>
      <c r="G206" s="201">
        <v>14</v>
      </c>
      <c r="H206" s="202" t="s">
        <v>127</v>
      </c>
      <c r="I206" s="203">
        <v>150000</v>
      </c>
      <c r="J206" s="203" t="s">
        <v>220</v>
      </c>
      <c r="K206" s="204">
        <v>150000</v>
      </c>
      <c r="L206" s="204">
        <v>0</v>
      </c>
      <c r="M206" s="204">
        <v>160000</v>
      </c>
      <c r="N206" s="204">
        <v>0</v>
      </c>
      <c r="O206" s="204">
        <v>170000</v>
      </c>
      <c r="P206" s="205">
        <v>0</v>
      </c>
      <c r="Q206" s="205">
        <v>0</v>
      </c>
      <c r="R206" s="206">
        <v>0</v>
      </c>
      <c r="S206" s="206">
        <v>0</v>
      </c>
      <c r="T206" s="206">
        <v>0</v>
      </c>
      <c r="U206" s="204">
        <v>0</v>
      </c>
      <c r="V206" s="204">
        <v>0</v>
      </c>
      <c r="W206" s="204">
        <v>0</v>
      </c>
      <c r="X206" s="204">
        <v>0</v>
      </c>
      <c r="Y206" s="207">
        <v>0</v>
      </c>
      <c r="Z206" s="264" t="s">
        <v>514</v>
      </c>
      <c r="AA206" s="264" t="s">
        <v>515</v>
      </c>
      <c r="AB206" s="208" t="s">
        <v>516</v>
      </c>
      <c r="AC206" s="216" t="s">
        <v>513</v>
      </c>
    </row>
    <row r="207" spans="1:29" ht="12.75" customHeight="1">
      <c r="A207" s="131">
        <v>5001560001</v>
      </c>
      <c r="B207" s="124">
        <v>60</v>
      </c>
      <c r="C207" s="125" t="s">
        <v>518</v>
      </c>
      <c r="D207" s="200" t="s">
        <v>92</v>
      </c>
      <c r="E207" s="126"/>
      <c r="F207" s="201" t="s">
        <v>88</v>
      </c>
      <c r="G207" s="201">
        <v>14</v>
      </c>
      <c r="H207" s="202" t="s">
        <v>130</v>
      </c>
      <c r="I207" s="203">
        <v>7055831</v>
      </c>
      <c r="J207" s="203">
        <v>6605831</v>
      </c>
      <c r="K207" s="204">
        <v>150000</v>
      </c>
      <c r="L207" s="204">
        <v>0</v>
      </c>
      <c r="M207" s="204">
        <v>170000</v>
      </c>
      <c r="N207" s="204">
        <v>0</v>
      </c>
      <c r="O207" s="204">
        <v>130000</v>
      </c>
      <c r="P207" s="205">
        <v>0</v>
      </c>
      <c r="Q207" s="205">
        <v>0</v>
      </c>
      <c r="R207" s="206">
        <v>0</v>
      </c>
      <c r="S207" s="206">
        <v>0</v>
      </c>
      <c r="T207" s="206">
        <v>0</v>
      </c>
      <c r="U207" s="204">
        <v>0</v>
      </c>
      <c r="V207" s="204">
        <v>0</v>
      </c>
      <c r="W207" s="204">
        <v>0</v>
      </c>
      <c r="X207" s="204">
        <v>0</v>
      </c>
      <c r="Y207" s="207">
        <v>0</v>
      </c>
      <c r="Z207" s="264" t="s">
        <v>519</v>
      </c>
      <c r="AA207" s="264" t="s">
        <v>520</v>
      </c>
      <c r="AB207" s="208" t="s">
        <v>516</v>
      </c>
      <c r="AC207" s="216" t="s">
        <v>513</v>
      </c>
    </row>
    <row r="208" spans="1:29" ht="12.75" customHeight="1">
      <c r="A208" s="131">
        <v>5001560003</v>
      </c>
      <c r="B208" s="124">
        <v>60</v>
      </c>
      <c r="C208" s="125" t="s">
        <v>518</v>
      </c>
      <c r="D208" s="200" t="s">
        <v>92</v>
      </c>
      <c r="E208" s="126"/>
      <c r="F208" s="201" t="s">
        <v>88</v>
      </c>
      <c r="G208" s="201">
        <v>14</v>
      </c>
      <c r="H208" s="202" t="s">
        <v>131</v>
      </c>
      <c r="I208" s="203">
        <v>1752149</v>
      </c>
      <c r="J208" s="203">
        <v>1162149</v>
      </c>
      <c r="K208" s="204">
        <v>190000</v>
      </c>
      <c r="L208" s="204">
        <v>0</v>
      </c>
      <c r="M208" s="204">
        <v>200000</v>
      </c>
      <c r="N208" s="204">
        <v>0</v>
      </c>
      <c r="O208" s="204">
        <v>200000</v>
      </c>
      <c r="P208" s="205">
        <v>0</v>
      </c>
      <c r="Q208" s="205">
        <v>0</v>
      </c>
      <c r="R208" s="206">
        <v>0</v>
      </c>
      <c r="S208" s="206">
        <v>0</v>
      </c>
      <c r="T208" s="206">
        <v>0</v>
      </c>
      <c r="U208" s="204">
        <v>0</v>
      </c>
      <c r="V208" s="204">
        <v>0</v>
      </c>
      <c r="W208" s="204">
        <v>0</v>
      </c>
      <c r="X208" s="204">
        <v>0</v>
      </c>
      <c r="Y208" s="207">
        <v>0</v>
      </c>
      <c r="Z208" s="264" t="s">
        <v>521</v>
      </c>
      <c r="AA208" s="264" t="s">
        <v>522</v>
      </c>
      <c r="AB208" s="208" t="s">
        <v>516</v>
      </c>
      <c r="AC208" s="216" t="s">
        <v>513</v>
      </c>
    </row>
    <row r="209" spans="1:29" ht="12.75" customHeight="1">
      <c r="A209" s="131">
        <v>5001740001</v>
      </c>
      <c r="B209" s="124">
        <v>60</v>
      </c>
      <c r="C209" s="125" t="s">
        <v>518</v>
      </c>
      <c r="D209" s="200" t="s">
        <v>174</v>
      </c>
      <c r="E209" s="126"/>
      <c r="F209" s="201" t="s">
        <v>88</v>
      </c>
      <c r="G209" s="201">
        <v>14</v>
      </c>
      <c r="H209" s="202" t="s">
        <v>523</v>
      </c>
      <c r="I209" s="203">
        <v>62642</v>
      </c>
      <c r="J209" s="203">
        <v>0</v>
      </c>
      <c r="K209" s="204">
        <v>0</v>
      </c>
      <c r="L209" s="204">
        <v>51642</v>
      </c>
      <c r="M209" s="204">
        <v>0</v>
      </c>
      <c r="N209" s="204">
        <v>0</v>
      </c>
      <c r="O209" s="204">
        <v>0</v>
      </c>
      <c r="P209" s="205">
        <v>0</v>
      </c>
      <c r="Q209" s="205">
        <v>0</v>
      </c>
      <c r="R209" s="206">
        <v>0</v>
      </c>
      <c r="S209" s="206">
        <v>0</v>
      </c>
      <c r="T209" s="206">
        <v>0</v>
      </c>
      <c r="U209" s="204">
        <v>0</v>
      </c>
      <c r="V209" s="204">
        <v>0</v>
      </c>
      <c r="W209" s="204">
        <v>0</v>
      </c>
      <c r="X209" s="204">
        <v>0</v>
      </c>
      <c r="Y209" s="207">
        <v>11000</v>
      </c>
      <c r="Z209" s="263" t="s">
        <v>514</v>
      </c>
      <c r="AA209" s="263" t="s">
        <v>515</v>
      </c>
      <c r="AB209" s="208" t="s">
        <v>516</v>
      </c>
      <c r="AC209" s="216" t="s">
        <v>513</v>
      </c>
    </row>
    <row r="210" spans="1:29" ht="12.75" customHeight="1">
      <c r="A210" s="225"/>
      <c r="B210" s="195"/>
      <c r="C210" s="195"/>
      <c r="D210" s="195"/>
      <c r="E210" s="199"/>
      <c r="F210" s="195"/>
      <c r="G210" s="195">
        <v>15</v>
      </c>
      <c r="H210" s="196" t="s">
        <v>228</v>
      </c>
      <c r="I210" s="198">
        <f>SUM(I211:I235)</f>
        <v>60460561</v>
      </c>
      <c r="J210" s="198">
        <f>SUM(J211:J235)</f>
        <v>54936810</v>
      </c>
      <c r="K210" s="198">
        <f t="shared" ref="K210:Y210" si="19">SUM(K211:K235)</f>
        <v>771843</v>
      </c>
      <c r="L210" s="198">
        <f>SUM(L211:L235)</f>
        <v>1208947</v>
      </c>
      <c r="M210" s="198">
        <f t="shared" si="19"/>
        <v>47077</v>
      </c>
      <c r="N210" s="198">
        <f>SUM(N211:N235)</f>
        <v>28231</v>
      </c>
      <c r="O210" s="198">
        <f t="shared" si="19"/>
        <v>0</v>
      </c>
      <c r="P210" s="198">
        <f t="shared" si="19"/>
        <v>3406053</v>
      </c>
      <c r="Q210" s="198">
        <f t="shared" si="19"/>
        <v>61600</v>
      </c>
      <c r="R210" s="198">
        <f t="shared" si="19"/>
        <v>0</v>
      </c>
      <c r="S210" s="198">
        <f t="shared" si="19"/>
        <v>0</v>
      </c>
      <c r="T210" s="198">
        <f t="shared" si="19"/>
        <v>0</v>
      </c>
      <c r="U210" s="198">
        <f t="shared" si="19"/>
        <v>0</v>
      </c>
      <c r="V210" s="198">
        <f t="shared" si="19"/>
        <v>0</v>
      </c>
      <c r="W210" s="198">
        <f t="shared" si="19"/>
        <v>0</v>
      </c>
      <c r="X210" s="198">
        <f t="shared" si="19"/>
        <v>0</v>
      </c>
      <c r="Y210" s="198">
        <f t="shared" si="19"/>
        <v>0</v>
      </c>
      <c r="Z210" s="265"/>
      <c r="AA210" s="265"/>
      <c r="AB210" s="195"/>
      <c r="AC210" s="226" t="s">
        <v>513</v>
      </c>
    </row>
    <row r="211" spans="1:29" ht="12.75" customHeight="1">
      <c r="A211" s="131">
        <v>3271117006</v>
      </c>
      <c r="B211" s="124">
        <v>60</v>
      </c>
      <c r="C211" s="125" t="s">
        <v>249</v>
      </c>
      <c r="D211" s="200" t="s">
        <v>89</v>
      </c>
      <c r="E211" s="126"/>
      <c r="F211" s="201" t="s">
        <v>147</v>
      </c>
      <c r="G211" s="201">
        <v>15</v>
      </c>
      <c r="H211" s="202" t="s">
        <v>150</v>
      </c>
      <c r="I211" s="203">
        <v>1307390</v>
      </c>
      <c r="J211" s="203">
        <v>799377</v>
      </c>
      <c r="K211" s="204">
        <v>23000</v>
      </c>
      <c r="L211" s="204">
        <v>72602</v>
      </c>
      <c r="M211" s="204">
        <v>1000</v>
      </c>
      <c r="N211" s="204">
        <v>0</v>
      </c>
      <c r="O211" s="204">
        <v>0</v>
      </c>
      <c r="P211" s="205">
        <v>411411</v>
      </c>
      <c r="Q211" s="205">
        <v>0</v>
      </c>
      <c r="R211" s="206">
        <v>0</v>
      </c>
      <c r="S211" s="206">
        <v>0</v>
      </c>
      <c r="T211" s="206">
        <v>0</v>
      </c>
      <c r="U211" s="204">
        <v>0</v>
      </c>
      <c r="V211" s="204">
        <v>0</v>
      </c>
      <c r="W211" s="204">
        <v>0</v>
      </c>
      <c r="X211" s="204">
        <v>0</v>
      </c>
      <c r="Y211" s="207">
        <v>0</v>
      </c>
      <c r="Z211" s="264" t="s">
        <v>524</v>
      </c>
      <c r="AA211" s="264" t="s">
        <v>525</v>
      </c>
      <c r="AB211" s="208" t="s">
        <v>526</v>
      </c>
      <c r="AC211" s="216" t="s">
        <v>513</v>
      </c>
    </row>
    <row r="212" spans="1:29" ht="25.5" customHeight="1">
      <c r="A212" s="131">
        <v>3271117018</v>
      </c>
      <c r="B212" s="124">
        <v>60</v>
      </c>
      <c r="C212" s="125" t="s">
        <v>249</v>
      </c>
      <c r="D212" s="200" t="s">
        <v>6</v>
      </c>
      <c r="E212" s="126"/>
      <c r="F212" s="201" t="s">
        <v>147</v>
      </c>
      <c r="G212" s="201">
        <v>15</v>
      </c>
      <c r="H212" s="202" t="s">
        <v>527</v>
      </c>
      <c r="I212" s="203">
        <v>816008</v>
      </c>
      <c r="J212" s="203">
        <v>586008</v>
      </c>
      <c r="K212" s="204">
        <v>230000</v>
      </c>
      <c r="L212" s="204">
        <v>0</v>
      </c>
      <c r="M212" s="204">
        <v>0</v>
      </c>
      <c r="N212" s="204">
        <v>0</v>
      </c>
      <c r="O212" s="204">
        <v>0</v>
      </c>
      <c r="P212" s="205">
        <v>0</v>
      </c>
      <c r="Q212" s="205">
        <v>0</v>
      </c>
      <c r="R212" s="206">
        <v>0</v>
      </c>
      <c r="S212" s="206">
        <v>0</v>
      </c>
      <c r="T212" s="206">
        <v>0</v>
      </c>
      <c r="U212" s="204">
        <v>0</v>
      </c>
      <c r="V212" s="204">
        <v>0</v>
      </c>
      <c r="W212" s="204">
        <v>0</v>
      </c>
      <c r="X212" s="204">
        <v>0</v>
      </c>
      <c r="Y212" s="207">
        <v>0</v>
      </c>
      <c r="Z212" s="264" t="s">
        <v>528</v>
      </c>
      <c r="AA212" s="264" t="s">
        <v>529</v>
      </c>
      <c r="AB212" s="208" t="s">
        <v>530</v>
      </c>
      <c r="AC212" s="216" t="s">
        <v>513</v>
      </c>
    </row>
    <row r="213" spans="1:29" ht="12.75" customHeight="1">
      <c r="A213" s="131">
        <v>3271126302</v>
      </c>
      <c r="B213" s="124">
        <v>60</v>
      </c>
      <c r="C213" s="125" t="s">
        <v>249</v>
      </c>
      <c r="D213" s="200" t="s">
        <v>6</v>
      </c>
      <c r="E213" s="126"/>
      <c r="F213" s="201" t="s">
        <v>147</v>
      </c>
      <c r="G213" s="201">
        <v>15</v>
      </c>
      <c r="H213" s="202" t="s">
        <v>534</v>
      </c>
      <c r="I213" s="203">
        <v>170019</v>
      </c>
      <c r="J213" s="203">
        <v>135803</v>
      </c>
      <c r="K213" s="204">
        <v>34216</v>
      </c>
      <c r="L213" s="204">
        <v>0</v>
      </c>
      <c r="M213" s="204">
        <v>0</v>
      </c>
      <c r="N213" s="204">
        <v>0</v>
      </c>
      <c r="O213" s="204">
        <v>0</v>
      </c>
      <c r="P213" s="205">
        <v>0</v>
      </c>
      <c r="Q213" s="205">
        <v>0</v>
      </c>
      <c r="R213" s="206">
        <v>0</v>
      </c>
      <c r="S213" s="206">
        <v>0</v>
      </c>
      <c r="T213" s="206">
        <v>0</v>
      </c>
      <c r="U213" s="204">
        <v>0</v>
      </c>
      <c r="V213" s="204">
        <v>0</v>
      </c>
      <c r="W213" s="204">
        <v>0</v>
      </c>
      <c r="X213" s="204">
        <v>0</v>
      </c>
      <c r="Y213" s="207">
        <v>0</v>
      </c>
      <c r="Z213" s="264" t="s">
        <v>535</v>
      </c>
      <c r="AA213" s="264" t="s">
        <v>255</v>
      </c>
      <c r="AB213" s="208" t="s">
        <v>536</v>
      </c>
      <c r="AC213" s="216" t="s">
        <v>513</v>
      </c>
    </row>
    <row r="214" spans="1:29" ht="12.75" customHeight="1">
      <c r="A214" s="131">
        <v>3271234007</v>
      </c>
      <c r="B214" s="124">
        <v>60</v>
      </c>
      <c r="C214" s="125" t="s">
        <v>246</v>
      </c>
      <c r="D214" s="200" t="s">
        <v>89</v>
      </c>
      <c r="E214" s="126"/>
      <c r="F214" s="201" t="s">
        <v>147</v>
      </c>
      <c r="G214" s="201">
        <v>15</v>
      </c>
      <c r="H214" s="202" t="s">
        <v>96</v>
      </c>
      <c r="I214" s="203">
        <v>3312644</v>
      </c>
      <c r="J214" s="203">
        <v>2685002</v>
      </c>
      <c r="K214" s="204">
        <v>1200</v>
      </c>
      <c r="L214" s="204">
        <v>151975</v>
      </c>
      <c r="M214" s="204">
        <v>0</v>
      </c>
      <c r="N214" s="204">
        <v>0</v>
      </c>
      <c r="O214" s="204">
        <v>0</v>
      </c>
      <c r="P214" s="205">
        <v>474467</v>
      </c>
      <c r="Q214" s="205">
        <v>0</v>
      </c>
      <c r="R214" s="206">
        <v>0</v>
      </c>
      <c r="S214" s="206">
        <v>0</v>
      </c>
      <c r="T214" s="206">
        <v>0</v>
      </c>
      <c r="U214" s="204">
        <v>0</v>
      </c>
      <c r="V214" s="204">
        <v>0</v>
      </c>
      <c r="W214" s="204">
        <v>0</v>
      </c>
      <c r="X214" s="204">
        <v>0</v>
      </c>
      <c r="Y214" s="207">
        <v>0</v>
      </c>
      <c r="Z214" s="264" t="s">
        <v>537</v>
      </c>
      <c r="AA214" s="264" t="s">
        <v>52</v>
      </c>
      <c r="AB214" s="208" t="s">
        <v>538</v>
      </c>
      <c r="AC214" s="216" t="s">
        <v>513</v>
      </c>
    </row>
    <row r="215" spans="1:29" ht="12.75" customHeight="1">
      <c r="A215" s="131">
        <v>3271234008</v>
      </c>
      <c r="B215" s="124">
        <v>60</v>
      </c>
      <c r="C215" s="125" t="s">
        <v>246</v>
      </c>
      <c r="D215" s="200" t="s">
        <v>89</v>
      </c>
      <c r="E215" s="126"/>
      <c r="F215" s="201" t="s">
        <v>147</v>
      </c>
      <c r="G215" s="201">
        <v>15</v>
      </c>
      <c r="H215" s="202" t="s">
        <v>97</v>
      </c>
      <c r="I215" s="203">
        <v>2859265</v>
      </c>
      <c r="J215" s="203">
        <v>2350005</v>
      </c>
      <c r="K215" s="204">
        <v>1200</v>
      </c>
      <c r="L215" s="204">
        <v>123256</v>
      </c>
      <c r="M215" s="204">
        <v>0</v>
      </c>
      <c r="N215" s="204">
        <v>0</v>
      </c>
      <c r="O215" s="204">
        <v>0</v>
      </c>
      <c r="P215" s="205">
        <v>384804</v>
      </c>
      <c r="Q215" s="205">
        <v>0</v>
      </c>
      <c r="R215" s="206">
        <v>0</v>
      </c>
      <c r="S215" s="206">
        <v>0</v>
      </c>
      <c r="T215" s="206">
        <v>0</v>
      </c>
      <c r="U215" s="204">
        <v>0</v>
      </c>
      <c r="V215" s="204">
        <v>0</v>
      </c>
      <c r="W215" s="204">
        <v>0</v>
      </c>
      <c r="X215" s="204">
        <v>0</v>
      </c>
      <c r="Y215" s="207">
        <v>0</v>
      </c>
      <c r="Z215" s="264" t="s">
        <v>539</v>
      </c>
      <c r="AA215" s="264" t="s">
        <v>52</v>
      </c>
      <c r="AB215" s="208" t="s">
        <v>538</v>
      </c>
      <c r="AC215" s="216" t="s">
        <v>513</v>
      </c>
    </row>
    <row r="216" spans="1:29" ht="12.75" customHeight="1">
      <c r="A216" s="131">
        <v>3271244123</v>
      </c>
      <c r="B216" s="124">
        <v>60</v>
      </c>
      <c r="C216" s="125" t="s">
        <v>246</v>
      </c>
      <c r="D216" s="200" t="s">
        <v>90</v>
      </c>
      <c r="E216" s="126"/>
      <c r="F216" s="201" t="s">
        <v>147</v>
      </c>
      <c r="G216" s="201">
        <v>15</v>
      </c>
      <c r="H216" s="202" t="s">
        <v>98</v>
      </c>
      <c r="I216" s="203">
        <v>2235277</v>
      </c>
      <c r="J216" s="203">
        <v>1959070</v>
      </c>
      <c r="K216" s="204">
        <v>2000</v>
      </c>
      <c r="L216" s="204">
        <v>57584</v>
      </c>
      <c r="M216" s="204">
        <v>0</v>
      </c>
      <c r="N216" s="204">
        <v>0</v>
      </c>
      <c r="O216" s="204">
        <v>0</v>
      </c>
      <c r="P216" s="205">
        <v>216623</v>
      </c>
      <c r="Q216" s="205">
        <v>0</v>
      </c>
      <c r="R216" s="206">
        <v>0</v>
      </c>
      <c r="S216" s="206">
        <v>0</v>
      </c>
      <c r="T216" s="206">
        <v>0</v>
      </c>
      <c r="U216" s="204">
        <v>0</v>
      </c>
      <c r="V216" s="204">
        <v>0</v>
      </c>
      <c r="W216" s="204">
        <v>0</v>
      </c>
      <c r="X216" s="204">
        <v>0</v>
      </c>
      <c r="Y216" s="207">
        <v>0</v>
      </c>
      <c r="Z216" s="264" t="s">
        <v>540</v>
      </c>
      <c r="AA216" s="264" t="s">
        <v>541</v>
      </c>
      <c r="AB216" s="208" t="s">
        <v>542</v>
      </c>
      <c r="AC216" s="216" t="s">
        <v>513</v>
      </c>
    </row>
    <row r="217" spans="1:29" ht="12.75" customHeight="1">
      <c r="A217" s="131">
        <v>3271267011</v>
      </c>
      <c r="B217" s="124">
        <v>60</v>
      </c>
      <c r="C217" s="125" t="s">
        <v>246</v>
      </c>
      <c r="D217" s="200" t="s">
        <v>90</v>
      </c>
      <c r="E217" s="126"/>
      <c r="F217" s="201" t="s">
        <v>147</v>
      </c>
      <c r="G217" s="201">
        <v>15</v>
      </c>
      <c r="H217" s="202" t="s">
        <v>99</v>
      </c>
      <c r="I217" s="203">
        <v>3423358</v>
      </c>
      <c r="J217" s="203">
        <v>3408358</v>
      </c>
      <c r="K217" s="204">
        <v>5000</v>
      </c>
      <c r="L217" s="204">
        <v>2349</v>
      </c>
      <c r="M217" s="204">
        <v>0</v>
      </c>
      <c r="N217" s="204">
        <v>0</v>
      </c>
      <c r="O217" s="204">
        <v>0</v>
      </c>
      <c r="P217" s="205">
        <v>7651</v>
      </c>
      <c r="Q217" s="205">
        <v>0</v>
      </c>
      <c r="R217" s="206">
        <v>0</v>
      </c>
      <c r="S217" s="206">
        <v>0</v>
      </c>
      <c r="T217" s="206">
        <v>0</v>
      </c>
      <c r="U217" s="204">
        <v>0</v>
      </c>
      <c r="V217" s="204">
        <v>0</v>
      </c>
      <c r="W217" s="204">
        <v>0</v>
      </c>
      <c r="X217" s="204">
        <v>0</v>
      </c>
      <c r="Y217" s="207">
        <v>0</v>
      </c>
      <c r="Z217" s="264" t="s">
        <v>543</v>
      </c>
      <c r="AA217" s="264" t="s">
        <v>544</v>
      </c>
      <c r="AB217" s="208" t="s">
        <v>545</v>
      </c>
      <c r="AC217" s="216" t="s">
        <v>513</v>
      </c>
    </row>
    <row r="218" spans="1:29" ht="12.75" customHeight="1">
      <c r="A218" s="131">
        <v>3271531572</v>
      </c>
      <c r="B218" s="124">
        <v>60</v>
      </c>
      <c r="C218" s="125" t="s">
        <v>249</v>
      </c>
      <c r="D218" s="200" t="s">
        <v>6</v>
      </c>
      <c r="E218" s="126"/>
      <c r="F218" s="201" t="s">
        <v>147</v>
      </c>
      <c r="G218" s="201">
        <v>15</v>
      </c>
      <c r="H218" s="202" t="s">
        <v>100</v>
      </c>
      <c r="I218" s="203">
        <v>11216966</v>
      </c>
      <c r="J218" s="203">
        <v>11177123</v>
      </c>
      <c r="K218" s="204">
        <v>39843</v>
      </c>
      <c r="L218" s="204">
        <v>0</v>
      </c>
      <c r="M218" s="204">
        <v>0</v>
      </c>
      <c r="N218" s="204">
        <v>0</v>
      </c>
      <c r="O218" s="204">
        <v>0</v>
      </c>
      <c r="P218" s="205">
        <v>0</v>
      </c>
      <c r="Q218" s="205">
        <v>0</v>
      </c>
      <c r="R218" s="206">
        <v>0</v>
      </c>
      <c r="S218" s="206">
        <v>0</v>
      </c>
      <c r="T218" s="206">
        <v>0</v>
      </c>
      <c r="U218" s="204">
        <v>0</v>
      </c>
      <c r="V218" s="204">
        <v>0</v>
      </c>
      <c r="W218" s="204">
        <v>0</v>
      </c>
      <c r="X218" s="204">
        <v>0</v>
      </c>
      <c r="Y218" s="207">
        <v>0</v>
      </c>
      <c r="Z218" s="264" t="s">
        <v>546</v>
      </c>
      <c r="AA218" s="264" t="s">
        <v>547</v>
      </c>
      <c r="AB218" s="208" t="s">
        <v>536</v>
      </c>
      <c r="AC218" s="216" t="s">
        <v>513</v>
      </c>
    </row>
    <row r="219" spans="1:29" ht="25.5" customHeight="1">
      <c r="A219" s="131">
        <v>3271626004</v>
      </c>
      <c r="B219" s="124">
        <v>60</v>
      </c>
      <c r="C219" s="125" t="s">
        <v>246</v>
      </c>
      <c r="D219" s="200" t="s">
        <v>6</v>
      </c>
      <c r="E219" s="126"/>
      <c r="F219" s="201" t="s">
        <v>147</v>
      </c>
      <c r="G219" s="201">
        <v>15</v>
      </c>
      <c r="H219" s="202" t="s">
        <v>335</v>
      </c>
      <c r="I219" s="203">
        <v>216633</v>
      </c>
      <c r="J219" s="203">
        <v>126647</v>
      </c>
      <c r="K219" s="204">
        <v>89986</v>
      </c>
      <c r="L219" s="204">
        <v>0</v>
      </c>
      <c r="M219" s="204">
        <v>0</v>
      </c>
      <c r="N219" s="204">
        <v>0</v>
      </c>
      <c r="O219" s="204">
        <v>0</v>
      </c>
      <c r="P219" s="205">
        <v>0</v>
      </c>
      <c r="Q219" s="205">
        <v>0</v>
      </c>
      <c r="R219" s="206">
        <v>0</v>
      </c>
      <c r="S219" s="206">
        <v>0</v>
      </c>
      <c r="T219" s="206">
        <v>0</v>
      </c>
      <c r="U219" s="204">
        <v>0</v>
      </c>
      <c r="V219" s="204">
        <v>0</v>
      </c>
      <c r="W219" s="204">
        <v>0</v>
      </c>
      <c r="X219" s="204">
        <v>0</v>
      </c>
      <c r="Y219" s="207">
        <v>0</v>
      </c>
      <c r="Z219" s="264" t="s">
        <v>548</v>
      </c>
      <c r="AA219" s="264" t="s">
        <v>515</v>
      </c>
      <c r="AB219" s="208" t="s">
        <v>526</v>
      </c>
      <c r="AC219" s="216" t="s">
        <v>513</v>
      </c>
    </row>
    <row r="220" spans="1:29" ht="12.75" customHeight="1">
      <c r="A220" s="131">
        <v>3272411004</v>
      </c>
      <c r="B220" s="124">
        <v>60</v>
      </c>
      <c r="C220" s="125" t="s">
        <v>517</v>
      </c>
      <c r="D220" s="200" t="s">
        <v>6</v>
      </c>
      <c r="E220" s="126"/>
      <c r="F220" s="201" t="s">
        <v>147</v>
      </c>
      <c r="G220" s="201">
        <v>15</v>
      </c>
      <c r="H220" s="202" t="s">
        <v>107</v>
      </c>
      <c r="I220" s="203">
        <v>9627982</v>
      </c>
      <c r="J220" s="203">
        <v>9546936</v>
      </c>
      <c r="K220" s="204">
        <v>81046</v>
      </c>
      <c r="L220" s="204">
        <v>0</v>
      </c>
      <c r="M220" s="204">
        <v>0</v>
      </c>
      <c r="N220" s="204">
        <v>0</v>
      </c>
      <c r="O220" s="204">
        <v>0</v>
      </c>
      <c r="P220" s="205">
        <v>0</v>
      </c>
      <c r="Q220" s="205">
        <v>0</v>
      </c>
      <c r="R220" s="206">
        <v>0</v>
      </c>
      <c r="S220" s="206">
        <v>0</v>
      </c>
      <c r="T220" s="206">
        <v>0</v>
      </c>
      <c r="U220" s="204">
        <v>0</v>
      </c>
      <c r="V220" s="204">
        <v>0</v>
      </c>
      <c r="W220" s="204">
        <v>0</v>
      </c>
      <c r="X220" s="204">
        <v>0</v>
      </c>
      <c r="Y220" s="207">
        <v>0</v>
      </c>
      <c r="Z220" s="264" t="s">
        <v>549</v>
      </c>
      <c r="AA220" s="264" t="s">
        <v>550</v>
      </c>
      <c r="AB220" s="208" t="s">
        <v>526</v>
      </c>
      <c r="AC220" s="216" t="s">
        <v>513</v>
      </c>
    </row>
    <row r="221" spans="1:29" ht="12.75" customHeight="1">
      <c r="A221" s="131">
        <v>3272621004</v>
      </c>
      <c r="B221" s="124">
        <v>60</v>
      </c>
      <c r="C221" s="125" t="s">
        <v>517</v>
      </c>
      <c r="D221" s="200" t="s">
        <v>90</v>
      </c>
      <c r="E221" s="126"/>
      <c r="F221" s="201" t="s">
        <v>147</v>
      </c>
      <c r="G221" s="201">
        <v>15</v>
      </c>
      <c r="H221" s="202" t="s">
        <v>110</v>
      </c>
      <c r="I221" s="203">
        <v>1387547</v>
      </c>
      <c r="J221" s="203">
        <v>1372644</v>
      </c>
      <c r="K221" s="204">
        <v>2000</v>
      </c>
      <c r="L221" s="204">
        <v>3783</v>
      </c>
      <c r="M221" s="204">
        <v>0</v>
      </c>
      <c r="N221" s="204">
        <v>0</v>
      </c>
      <c r="O221" s="204">
        <v>0</v>
      </c>
      <c r="P221" s="205">
        <v>9120</v>
      </c>
      <c r="Q221" s="205">
        <v>0</v>
      </c>
      <c r="R221" s="206">
        <v>0</v>
      </c>
      <c r="S221" s="206">
        <v>0</v>
      </c>
      <c r="T221" s="206">
        <v>0</v>
      </c>
      <c r="U221" s="204">
        <v>0</v>
      </c>
      <c r="V221" s="204">
        <v>0</v>
      </c>
      <c r="W221" s="204">
        <v>0</v>
      </c>
      <c r="X221" s="204">
        <v>0</v>
      </c>
      <c r="Y221" s="207">
        <v>0</v>
      </c>
      <c r="Z221" s="264" t="s">
        <v>524</v>
      </c>
      <c r="AA221" s="264" t="s">
        <v>551</v>
      </c>
      <c r="AB221" s="208" t="s">
        <v>552</v>
      </c>
      <c r="AC221" s="216" t="s">
        <v>513</v>
      </c>
    </row>
    <row r="222" spans="1:29" ht="12.75" customHeight="1">
      <c r="A222" s="131">
        <v>3272621005</v>
      </c>
      <c r="B222" s="124">
        <v>60</v>
      </c>
      <c r="C222" s="125" t="s">
        <v>517</v>
      </c>
      <c r="D222" s="200" t="s">
        <v>90</v>
      </c>
      <c r="E222" s="126"/>
      <c r="F222" s="201" t="s">
        <v>147</v>
      </c>
      <c r="G222" s="201">
        <v>15</v>
      </c>
      <c r="H222" s="202" t="s">
        <v>111</v>
      </c>
      <c r="I222" s="203">
        <v>892132</v>
      </c>
      <c r="J222" s="203">
        <v>884882</v>
      </c>
      <c r="K222" s="204">
        <v>1000</v>
      </c>
      <c r="L222" s="204">
        <v>1832</v>
      </c>
      <c r="M222" s="204">
        <v>0</v>
      </c>
      <c r="N222" s="204">
        <v>0</v>
      </c>
      <c r="O222" s="204">
        <v>0</v>
      </c>
      <c r="P222" s="205">
        <v>4418</v>
      </c>
      <c r="Q222" s="205">
        <v>0</v>
      </c>
      <c r="R222" s="206">
        <v>0</v>
      </c>
      <c r="S222" s="206">
        <v>0</v>
      </c>
      <c r="T222" s="206">
        <v>0</v>
      </c>
      <c r="U222" s="204">
        <v>0</v>
      </c>
      <c r="V222" s="204">
        <v>0</v>
      </c>
      <c r="W222" s="204">
        <v>0</v>
      </c>
      <c r="X222" s="204">
        <v>0</v>
      </c>
      <c r="Y222" s="207">
        <v>0</v>
      </c>
      <c r="Z222" s="264" t="s">
        <v>524</v>
      </c>
      <c r="AA222" s="264" t="s">
        <v>551</v>
      </c>
      <c r="AB222" s="208" t="s">
        <v>552</v>
      </c>
      <c r="AC222" s="216" t="s">
        <v>513</v>
      </c>
    </row>
    <row r="223" spans="1:29" ht="12.75" customHeight="1">
      <c r="A223" s="131">
        <v>3272621006</v>
      </c>
      <c r="B223" s="124">
        <v>60</v>
      </c>
      <c r="C223" s="125" t="s">
        <v>517</v>
      </c>
      <c r="D223" s="200" t="s">
        <v>90</v>
      </c>
      <c r="E223" s="126"/>
      <c r="F223" s="201" t="s">
        <v>147</v>
      </c>
      <c r="G223" s="201">
        <v>15</v>
      </c>
      <c r="H223" s="202" t="s">
        <v>112</v>
      </c>
      <c r="I223" s="203">
        <v>1187785</v>
      </c>
      <c r="J223" s="203">
        <v>1179543</v>
      </c>
      <c r="K223" s="204">
        <v>2000</v>
      </c>
      <c r="L223" s="204">
        <v>0</v>
      </c>
      <c r="M223" s="204">
        <v>0</v>
      </c>
      <c r="N223" s="204">
        <v>1830</v>
      </c>
      <c r="O223" s="204">
        <v>0</v>
      </c>
      <c r="P223" s="205">
        <v>4412</v>
      </c>
      <c r="Q223" s="205">
        <v>0</v>
      </c>
      <c r="R223" s="206">
        <v>0</v>
      </c>
      <c r="S223" s="206">
        <v>0</v>
      </c>
      <c r="T223" s="206">
        <v>0</v>
      </c>
      <c r="U223" s="204">
        <v>0</v>
      </c>
      <c r="V223" s="204">
        <v>0</v>
      </c>
      <c r="W223" s="204">
        <v>0</v>
      </c>
      <c r="X223" s="204">
        <v>0</v>
      </c>
      <c r="Y223" s="207">
        <v>0</v>
      </c>
      <c r="Z223" s="264" t="s">
        <v>553</v>
      </c>
      <c r="AA223" s="264" t="s">
        <v>551</v>
      </c>
      <c r="AB223" s="208" t="s">
        <v>552</v>
      </c>
      <c r="AC223" s="216" t="s">
        <v>513</v>
      </c>
    </row>
    <row r="224" spans="1:29" ht="12.75" customHeight="1">
      <c r="A224" s="131">
        <v>3272621007</v>
      </c>
      <c r="B224" s="124">
        <v>60</v>
      </c>
      <c r="C224" s="125" t="s">
        <v>517</v>
      </c>
      <c r="D224" s="200" t="s">
        <v>90</v>
      </c>
      <c r="E224" s="126"/>
      <c r="F224" s="201" t="s">
        <v>147</v>
      </c>
      <c r="G224" s="201">
        <v>15</v>
      </c>
      <c r="H224" s="202" t="s">
        <v>113</v>
      </c>
      <c r="I224" s="203">
        <v>6903679</v>
      </c>
      <c r="J224" s="203">
        <v>6641891</v>
      </c>
      <c r="K224" s="204">
        <v>10000</v>
      </c>
      <c r="L224" s="204">
        <v>73824</v>
      </c>
      <c r="M224" s="204">
        <v>0</v>
      </c>
      <c r="N224" s="204">
        <v>0</v>
      </c>
      <c r="O224" s="204">
        <v>0</v>
      </c>
      <c r="P224" s="205">
        <v>177964</v>
      </c>
      <c r="Q224" s="205">
        <v>0</v>
      </c>
      <c r="R224" s="206">
        <v>0</v>
      </c>
      <c r="S224" s="206">
        <v>0</v>
      </c>
      <c r="T224" s="206">
        <v>0</v>
      </c>
      <c r="U224" s="204">
        <v>0</v>
      </c>
      <c r="V224" s="204">
        <v>0</v>
      </c>
      <c r="W224" s="204">
        <v>0</v>
      </c>
      <c r="X224" s="204">
        <v>0</v>
      </c>
      <c r="Y224" s="207">
        <v>0</v>
      </c>
      <c r="Z224" s="264" t="s">
        <v>524</v>
      </c>
      <c r="AA224" s="264" t="s">
        <v>551</v>
      </c>
      <c r="AB224" s="208" t="s">
        <v>552</v>
      </c>
      <c r="AC224" s="216" t="s">
        <v>513</v>
      </c>
    </row>
    <row r="225" spans="1:29" ht="12.75" customHeight="1">
      <c r="A225" s="131">
        <v>3272621008</v>
      </c>
      <c r="B225" s="124">
        <v>60</v>
      </c>
      <c r="C225" s="125" t="s">
        <v>517</v>
      </c>
      <c r="D225" s="200" t="s">
        <v>90</v>
      </c>
      <c r="E225" s="126"/>
      <c r="F225" s="201" t="s">
        <v>147</v>
      </c>
      <c r="G225" s="201">
        <v>15</v>
      </c>
      <c r="H225" s="202" t="s">
        <v>114</v>
      </c>
      <c r="I225" s="203">
        <v>3159550</v>
      </c>
      <c r="J225" s="203">
        <v>2992861</v>
      </c>
      <c r="K225" s="204">
        <v>7000</v>
      </c>
      <c r="L225" s="204">
        <v>46821</v>
      </c>
      <c r="M225" s="204">
        <v>0</v>
      </c>
      <c r="N225" s="204">
        <v>0</v>
      </c>
      <c r="O225" s="204">
        <v>0</v>
      </c>
      <c r="P225" s="205">
        <v>112868</v>
      </c>
      <c r="Q225" s="205">
        <v>0</v>
      </c>
      <c r="R225" s="206">
        <v>0</v>
      </c>
      <c r="S225" s="206">
        <v>0</v>
      </c>
      <c r="T225" s="206">
        <v>0</v>
      </c>
      <c r="U225" s="204">
        <v>0</v>
      </c>
      <c r="V225" s="204">
        <v>0</v>
      </c>
      <c r="W225" s="204">
        <v>0</v>
      </c>
      <c r="X225" s="204">
        <v>0</v>
      </c>
      <c r="Y225" s="207">
        <v>0</v>
      </c>
      <c r="Z225" s="264" t="s">
        <v>554</v>
      </c>
      <c r="AA225" s="264" t="s">
        <v>551</v>
      </c>
      <c r="AB225" s="208" t="s">
        <v>552</v>
      </c>
      <c r="AC225" s="216" t="s">
        <v>513</v>
      </c>
    </row>
    <row r="226" spans="1:29" ht="12.75" customHeight="1">
      <c r="A226" s="131">
        <v>3272741005</v>
      </c>
      <c r="B226" s="124">
        <v>60</v>
      </c>
      <c r="C226" s="125" t="s">
        <v>246</v>
      </c>
      <c r="D226" s="200" t="s">
        <v>90</v>
      </c>
      <c r="E226" s="126"/>
      <c r="F226" s="201" t="s">
        <v>147</v>
      </c>
      <c r="G226" s="201">
        <v>15</v>
      </c>
      <c r="H226" s="202" t="s">
        <v>115</v>
      </c>
      <c r="I226" s="203">
        <v>8054438</v>
      </c>
      <c r="J226" s="203">
        <v>8024438</v>
      </c>
      <c r="K226" s="204">
        <v>30000</v>
      </c>
      <c r="L226" s="204">
        <v>0</v>
      </c>
      <c r="M226" s="204">
        <v>0</v>
      </c>
      <c r="N226" s="204">
        <v>0</v>
      </c>
      <c r="O226" s="204">
        <v>0</v>
      </c>
      <c r="P226" s="205">
        <v>0</v>
      </c>
      <c r="Q226" s="205">
        <v>0</v>
      </c>
      <c r="R226" s="206">
        <v>0</v>
      </c>
      <c r="S226" s="206">
        <v>0</v>
      </c>
      <c r="T226" s="206">
        <v>0</v>
      </c>
      <c r="U226" s="204">
        <v>0</v>
      </c>
      <c r="V226" s="204">
        <v>0</v>
      </c>
      <c r="W226" s="204">
        <v>0</v>
      </c>
      <c r="X226" s="204">
        <v>0</v>
      </c>
      <c r="Y226" s="207">
        <v>0</v>
      </c>
      <c r="Z226" s="264" t="s">
        <v>555</v>
      </c>
      <c r="AA226" s="264" t="s">
        <v>532</v>
      </c>
      <c r="AB226" s="208" t="s">
        <v>556</v>
      </c>
      <c r="AC226" s="216" t="s">
        <v>513</v>
      </c>
    </row>
    <row r="227" spans="1:29" ht="12.75" customHeight="1">
      <c r="A227" s="131">
        <v>3272970007</v>
      </c>
      <c r="B227" s="124">
        <v>60</v>
      </c>
      <c r="C227" s="125" t="s">
        <v>249</v>
      </c>
      <c r="D227" s="200" t="s">
        <v>6</v>
      </c>
      <c r="E227" s="126"/>
      <c r="F227" s="201" t="s">
        <v>147</v>
      </c>
      <c r="G227" s="201">
        <v>15</v>
      </c>
      <c r="H227" s="202" t="s">
        <v>557</v>
      </c>
      <c r="I227" s="203">
        <v>229971</v>
      </c>
      <c r="J227" s="203">
        <v>136894</v>
      </c>
      <c r="K227" s="204">
        <v>67000</v>
      </c>
      <c r="L227" s="204">
        <v>0</v>
      </c>
      <c r="M227" s="204">
        <v>26077</v>
      </c>
      <c r="N227" s="204">
        <v>0</v>
      </c>
      <c r="O227" s="204">
        <v>0</v>
      </c>
      <c r="P227" s="205">
        <v>0</v>
      </c>
      <c r="Q227" s="205">
        <v>0</v>
      </c>
      <c r="R227" s="206">
        <v>0</v>
      </c>
      <c r="S227" s="206">
        <v>0</v>
      </c>
      <c r="T227" s="206">
        <v>0</v>
      </c>
      <c r="U227" s="204">
        <v>0</v>
      </c>
      <c r="V227" s="204">
        <v>0</v>
      </c>
      <c r="W227" s="204">
        <v>0</v>
      </c>
      <c r="X227" s="204">
        <v>0</v>
      </c>
      <c r="Y227" s="207">
        <v>0</v>
      </c>
      <c r="Z227" s="264" t="s">
        <v>558</v>
      </c>
      <c r="AA227" s="264" t="s">
        <v>515</v>
      </c>
      <c r="AB227" s="208" t="s">
        <v>556</v>
      </c>
      <c r="AC227" s="216" t="s">
        <v>513</v>
      </c>
    </row>
    <row r="228" spans="1:29" ht="12.75" customHeight="1">
      <c r="A228" s="131">
        <v>5211540007</v>
      </c>
      <c r="B228" s="124">
        <v>60</v>
      </c>
      <c r="C228" s="125" t="s">
        <v>246</v>
      </c>
      <c r="D228" s="200" t="s">
        <v>6</v>
      </c>
      <c r="E228" s="126"/>
      <c r="F228" s="201" t="s">
        <v>147</v>
      </c>
      <c r="G228" s="201">
        <v>15</v>
      </c>
      <c r="H228" s="202" t="s">
        <v>559</v>
      </c>
      <c r="I228" s="203">
        <v>38766</v>
      </c>
      <c r="J228" s="203">
        <v>9950</v>
      </c>
      <c r="K228" s="204">
        <v>28816</v>
      </c>
      <c r="L228" s="204">
        <v>0</v>
      </c>
      <c r="M228" s="204">
        <v>0</v>
      </c>
      <c r="N228" s="204">
        <v>0</v>
      </c>
      <c r="O228" s="204">
        <v>0</v>
      </c>
      <c r="P228" s="205">
        <v>0</v>
      </c>
      <c r="Q228" s="205">
        <v>0</v>
      </c>
      <c r="R228" s="206">
        <v>0</v>
      </c>
      <c r="S228" s="206">
        <v>0</v>
      </c>
      <c r="T228" s="206">
        <v>0</v>
      </c>
      <c r="U228" s="204">
        <v>0</v>
      </c>
      <c r="V228" s="204">
        <v>0</v>
      </c>
      <c r="W228" s="204">
        <v>0</v>
      </c>
      <c r="X228" s="204">
        <v>0</v>
      </c>
      <c r="Y228" s="207">
        <v>0</v>
      </c>
      <c r="Z228" s="264" t="s">
        <v>560</v>
      </c>
      <c r="AA228" s="264" t="s">
        <v>52</v>
      </c>
      <c r="AB228" s="208" t="s">
        <v>561</v>
      </c>
      <c r="AC228" s="216" t="s">
        <v>513</v>
      </c>
    </row>
    <row r="229" spans="1:29" ht="25.5" customHeight="1">
      <c r="A229" s="131">
        <v>5211550014</v>
      </c>
      <c r="B229" s="124">
        <v>60</v>
      </c>
      <c r="C229" s="125" t="s">
        <v>517</v>
      </c>
      <c r="D229" s="200" t="s">
        <v>90</v>
      </c>
      <c r="E229" s="126"/>
      <c r="F229" s="201" t="s">
        <v>147</v>
      </c>
      <c r="G229" s="201">
        <v>15</v>
      </c>
      <c r="H229" s="202" t="s">
        <v>562</v>
      </c>
      <c r="I229" s="203">
        <v>741240</v>
      </c>
      <c r="J229" s="203">
        <v>220000</v>
      </c>
      <c r="K229" s="204">
        <v>20000</v>
      </c>
      <c r="L229" s="204">
        <v>135000</v>
      </c>
      <c r="M229" s="204">
        <v>5000</v>
      </c>
      <c r="N229" s="204">
        <v>13872</v>
      </c>
      <c r="O229" s="204">
        <v>0</v>
      </c>
      <c r="P229" s="205">
        <v>315000</v>
      </c>
      <c r="Q229" s="205">
        <v>32368</v>
      </c>
      <c r="R229" s="206">
        <v>0</v>
      </c>
      <c r="S229" s="206">
        <v>0</v>
      </c>
      <c r="T229" s="206">
        <v>0</v>
      </c>
      <c r="U229" s="204">
        <v>0</v>
      </c>
      <c r="V229" s="204">
        <v>0</v>
      </c>
      <c r="W229" s="204">
        <v>0</v>
      </c>
      <c r="X229" s="204">
        <v>0</v>
      </c>
      <c r="Y229" s="207">
        <v>0</v>
      </c>
      <c r="Z229" s="264" t="s">
        <v>563</v>
      </c>
      <c r="AA229" s="264" t="s">
        <v>550</v>
      </c>
      <c r="AB229" s="208" t="s">
        <v>561</v>
      </c>
      <c r="AC229" s="216" t="s">
        <v>513</v>
      </c>
    </row>
    <row r="230" spans="1:29" ht="25.5" customHeight="1">
      <c r="A230" s="131">
        <v>5211550015</v>
      </c>
      <c r="B230" s="124">
        <v>60</v>
      </c>
      <c r="C230" s="125" t="s">
        <v>517</v>
      </c>
      <c r="D230" s="200" t="s">
        <v>90</v>
      </c>
      <c r="E230" s="126"/>
      <c r="F230" s="201" t="s">
        <v>147</v>
      </c>
      <c r="G230" s="201">
        <v>15</v>
      </c>
      <c r="H230" s="202" t="s">
        <v>564</v>
      </c>
      <c r="I230" s="203">
        <v>876761</v>
      </c>
      <c r="J230" s="203">
        <v>270000</v>
      </c>
      <c r="K230" s="204">
        <v>20000</v>
      </c>
      <c r="L230" s="204">
        <v>162000</v>
      </c>
      <c r="M230" s="204">
        <v>5000</v>
      </c>
      <c r="N230" s="204">
        <v>12529</v>
      </c>
      <c r="O230" s="204">
        <v>0</v>
      </c>
      <c r="P230" s="205">
        <v>378000</v>
      </c>
      <c r="Q230" s="205">
        <v>29232</v>
      </c>
      <c r="R230" s="206">
        <v>0</v>
      </c>
      <c r="S230" s="206">
        <v>0</v>
      </c>
      <c r="T230" s="206">
        <v>0</v>
      </c>
      <c r="U230" s="204">
        <v>0</v>
      </c>
      <c r="V230" s="204">
        <v>0</v>
      </c>
      <c r="W230" s="204">
        <v>0</v>
      </c>
      <c r="X230" s="204">
        <v>0</v>
      </c>
      <c r="Y230" s="207">
        <v>0</v>
      </c>
      <c r="Z230" s="264" t="s">
        <v>563</v>
      </c>
      <c r="AA230" s="264" t="s">
        <v>550</v>
      </c>
      <c r="AB230" s="208" t="s">
        <v>561</v>
      </c>
      <c r="AC230" s="216" t="s">
        <v>513</v>
      </c>
    </row>
    <row r="231" spans="1:29" ht="12.75" customHeight="1">
      <c r="A231" s="131">
        <v>5531510003</v>
      </c>
      <c r="B231" s="124">
        <v>60</v>
      </c>
      <c r="C231" s="125" t="s">
        <v>249</v>
      </c>
      <c r="D231" s="200" t="s">
        <v>89</v>
      </c>
      <c r="E231" s="126"/>
      <c r="F231" s="201" t="s">
        <v>147</v>
      </c>
      <c r="G231" s="201">
        <v>15</v>
      </c>
      <c r="H231" s="202" t="s">
        <v>252</v>
      </c>
      <c r="I231" s="203">
        <v>89001</v>
      </c>
      <c r="J231" s="203">
        <v>31000</v>
      </c>
      <c r="K231" s="204">
        <v>3000</v>
      </c>
      <c r="L231" s="204">
        <v>8251</v>
      </c>
      <c r="M231" s="204">
        <v>0</v>
      </c>
      <c r="N231" s="204">
        <v>0</v>
      </c>
      <c r="O231" s="204">
        <v>0</v>
      </c>
      <c r="P231" s="205">
        <v>46750</v>
      </c>
      <c r="Q231" s="205">
        <v>0</v>
      </c>
      <c r="R231" s="206">
        <v>0</v>
      </c>
      <c r="S231" s="206">
        <v>0</v>
      </c>
      <c r="T231" s="206">
        <v>0</v>
      </c>
      <c r="U231" s="204">
        <v>0</v>
      </c>
      <c r="V231" s="204">
        <v>0</v>
      </c>
      <c r="W231" s="204">
        <v>0</v>
      </c>
      <c r="X231" s="204">
        <v>0</v>
      </c>
      <c r="Y231" s="207">
        <v>0</v>
      </c>
      <c r="Z231" s="264" t="s">
        <v>805</v>
      </c>
      <c r="AA231" s="264" t="s">
        <v>515</v>
      </c>
      <c r="AB231" s="208" t="s">
        <v>533</v>
      </c>
      <c r="AC231" s="216" t="s">
        <v>513</v>
      </c>
    </row>
    <row r="232" spans="1:29" ht="12.75" customHeight="1">
      <c r="A232" s="131">
        <v>5111540056</v>
      </c>
      <c r="B232" s="124">
        <v>60</v>
      </c>
      <c r="C232" s="125" t="s">
        <v>78</v>
      </c>
      <c r="D232" s="200" t="s">
        <v>6</v>
      </c>
      <c r="E232" s="126"/>
      <c r="F232" s="201" t="s">
        <v>147</v>
      </c>
      <c r="G232" s="201">
        <v>15</v>
      </c>
      <c r="H232" s="202" t="s">
        <v>565</v>
      </c>
      <c r="I232" s="203">
        <v>61349</v>
      </c>
      <c r="J232" s="203">
        <v>32000</v>
      </c>
      <c r="K232" s="204">
        <v>29349</v>
      </c>
      <c r="L232" s="204">
        <v>0</v>
      </c>
      <c r="M232" s="204">
        <v>0</v>
      </c>
      <c r="N232" s="204">
        <v>0</v>
      </c>
      <c r="O232" s="204">
        <v>0</v>
      </c>
      <c r="P232" s="205">
        <v>0</v>
      </c>
      <c r="Q232" s="205">
        <v>0</v>
      </c>
      <c r="R232" s="206">
        <v>0</v>
      </c>
      <c r="S232" s="206">
        <v>0</v>
      </c>
      <c r="T232" s="206">
        <v>0</v>
      </c>
      <c r="U232" s="204">
        <v>0</v>
      </c>
      <c r="V232" s="204">
        <v>0</v>
      </c>
      <c r="W232" s="204">
        <v>0</v>
      </c>
      <c r="X232" s="204">
        <v>0</v>
      </c>
      <c r="Y232" s="207">
        <v>0</v>
      </c>
      <c r="Z232" s="264" t="s">
        <v>241</v>
      </c>
      <c r="AA232" s="264" t="s">
        <v>253</v>
      </c>
      <c r="AB232" s="208" t="s">
        <v>19</v>
      </c>
      <c r="AC232" s="216" t="s">
        <v>513</v>
      </c>
    </row>
    <row r="233" spans="1:29" ht="25.5" customHeight="1">
      <c r="A233" s="131">
        <v>5611550001</v>
      </c>
      <c r="B233" s="124">
        <v>60</v>
      </c>
      <c r="C233" s="125" t="s">
        <v>517</v>
      </c>
      <c r="D233" s="200" t="s">
        <v>90</v>
      </c>
      <c r="E233" s="126"/>
      <c r="F233" s="201" t="s">
        <v>147</v>
      </c>
      <c r="G233" s="201">
        <v>15</v>
      </c>
      <c r="H233" s="202" t="s">
        <v>566</v>
      </c>
      <c r="I233" s="203">
        <v>830516</v>
      </c>
      <c r="J233" s="203">
        <v>158345</v>
      </c>
      <c r="K233" s="204">
        <v>20000</v>
      </c>
      <c r="L233" s="204">
        <v>194151</v>
      </c>
      <c r="M233" s="204">
        <v>5000</v>
      </c>
      <c r="N233" s="204">
        <v>0</v>
      </c>
      <c r="O233" s="204">
        <v>0</v>
      </c>
      <c r="P233" s="205">
        <v>453020</v>
      </c>
      <c r="Q233" s="205">
        <v>0</v>
      </c>
      <c r="R233" s="206">
        <v>0</v>
      </c>
      <c r="S233" s="206">
        <v>0</v>
      </c>
      <c r="T233" s="206">
        <v>0</v>
      </c>
      <c r="U233" s="204">
        <v>0</v>
      </c>
      <c r="V233" s="204">
        <v>0</v>
      </c>
      <c r="W233" s="204">
        <v>0</v>
      </c>
      <c r="X233" s="204">
        <v>0</v>
      </c>
      <c r="Y233" s="207">
        <v>0</v>
      </c>
      <c r="Z233" s="264" t="s">
        <v>567</v>
      </c>
      <c r="AA233" s="264" t="s">
        <v>550</v>
      </c>
      <c r="AB233" s="208" t="s">
        <v>568</v>
      </c>
      <c r="AC233" s="216" t="s">
        <v>513</v>
      </c>
    </row>
    <row r="234" spans="1:29" ht="25.5" customHeight="1">
      <c r="A234" s="131">
        <v>5611550002</v>
      </c>
      <c r="B234" s="124">
        <v>60</v>
      </c>
      <c r="C234" s="125" t="s">
        <v>517</v>
      </c>
      <c r="D234" s="200" t="s">
        <v>90</v>
      </c>
      <c r="E234" s="126"/>
      <c r="F234" s="201" t="s">
        <v>147</v>
      </c>
      <c r="G234" s="201">
        <v>15</v>
      </c>
      <c r="H234" s="202" t="s">
        <v>569</v>
      </c>
      <c r="I234" s="203">
        <v>767139</v>
      </c>
      <c r="J234" s="203">
        <v>157075</v>
      </c>
      <c r="K234" s="204">
        <v>20000</v>
      </c>
      <c r="L234" s="204">
        <v>175519</v>
      </c>
      <c r="M234" s="204">
        <v>5000</v>
      </c>
      <c r="N234" s="204">
        <v>0</v>
      </c>
      <c r="O234" s="204">
        <v>0</v>
      </c>
      <c r="P234" s="205">
        <v>409545</v>
      </c>
      <c r="Q234" s="205">
        <v>0</v>
      </c>
      <c r="R234" s="206">
        <v>0</v>
      </c>
      <c r="S234" s="206">
        <v>0</v>
      </c>
      <c r="T234" s="206">
        <v>0</v>
      </c>
      <c r="U234" s="204">
        <v>0</v>
      </c>
      <c r="V234" s="204">
        <v>0</v>
      </c>
      <c r="W234" s="204">
        <v>0</v>
      </c>
      <c r="X234" s="204">
        <v>0</v>
      </c>
      <c r="Y234" s="207">
        <v>0</v>
      </c>
      <c r="Z234" s="264" t="s">
        <v>567</v>
      </c>
      <c r="AA234" s="264" t="s">
        <v>550</v>
      </c>
      <c r="AB234" s="208" t="s">
        <v>568</v>
      </c>
      <c r="AC234" s="216" t="s">
        <v>513</v>
      </c>
    </row>
    <row r="235" spans="1:29" ht="12.75" customHeight="1">
      <c r="A235" s="131">
        <v>5611510004</v>
      </c>
      <c r="B235" s="124">
        <v>60</v>
      </c>
      <c r="C235" s="125" t="s">
        <v>249</v>
      </c>
      <c r="D235" s="200" t="s">
        <v>6</v>
      </c>
      <c r="E235" s="126"/>
      <c r="F235" s="201" t="s">
        <v>147</v>
      </c>
      <c r="G235" s="201">
        <v>15</v>
      </c>
      <c r="H235" s="202" t="s">
        <v>250</v>
      </c>
      <c r="I235" s="203">
        <v>55145</v>
      </c>
      <c r="J235" s="203">
        <v>50958</v>
      </c>
      <c r="K235" s="204">
        <v>4187</v>
      </c>
      <c r="L235" s="204">
        <v>0</v>
      </c>
      <c r="M235" s="204">
        <v>0</v>
      </c>
      <c r="N235" s="204">
        <v>0</v>
      </c>
      <c r="O235" s="204">
        <v>0</v>
      </c>
      <c r="P235" s="205">
        <v>0</v>
      </c>
      <c r="Q235" s="205">
        <v>0</v>
      </c>
      <c r="R235" s="206">
        <v>0</v>
      </c>
      <c r="S235" s="206">
        <v>0</v>
      </c>
      <c r="T235" s="206">
        <v>0</v>
      </c>
      <c r="U235" s="204">
        <v>0</v>
      </c>
      <c r="V235" s="204">
        <v>0</v>
      </c>
      <c r="W235" s="204">
        <v>0</v>
      </c>
      <c r="X235" s="204">
        <v>0</v>
      </c>
      <c r="Y235" s="207">
        <v>0</v>
      </c>
      <c r="Z235" s="264" t="s">
        <v>570</v>
      </c>
      <c r="AA235" s="264" t="s">
        <v>514</v>
      </c>
      <c r="AB235" s="208" t="s">
        <v>568</v>
      </c>
      <c r="AC235" s="216" t="s">
        <v>513</v>
      </c>
    </row>
    <row r="236" spans="1:29" ht="12.75" customHeight="1">
      <c r="A236" s="225"/>
      <c r="B236" s="195"/>
      <c r="C236" s="195"/>
      <c r="D236" s="195"/>
      <c r="E236" s="199"/>
      <c r="F236" s="195"/>
      <c r="G236" s="195">
        <v>16</v>
      </c>
      <c r="H236" s="196" t="s">
        <v>314</v>
      </c>
      <c r="I236" s="198">
        <f>SUM(I237:I246)</f>
        <v>2054113</v>
      </c>
      <c r="J236" s="198">
        <f>SUM(J237:J246)</f>
        <v>3434</v>
      </c>
      <c r="K236" s="198">
        <f t="shared" ref="K236:Y236" si="20">SUM(K237:K246)</f>
        <v>913200</v>
      </c>
      <c r="L236" s="198">
        <f>SUM(L237:L246)</f>
        <v>267155</v>
      </c>
      <c r="M236" s="198">
        <f t="shared" si="20"/>
        <v>936400</v>
      </c>
      <c r="N236" s="198">
        <f>SUM(N237:N246)</f>
        <v>440515</v>
      </c>
      <c r="O236" s="198">
        <f t="shared" si="20"/>
        <v>935000</v>
      </c>
      <c r="P236" s="198">
        <f t="shared" si="20"/>
        <v>628787</v>
      </c>
      <c r="Q236" s="198">
        <f t="shared" si="20"/>
        <v>1027867</v>
      </c>
      <c r="R236" s="198">
        <f t="shared" si="20"/>
        <v>0</v>
      </c>
      <c r="S236" s="198">
        <f t="shared" si="20"/>
        <v>0</v>
      </c>
      <c r="T236" s="198">
        <f t="shared" si="20"/>
        <v>0</v>
      </c>
      <c r="U236" s="198">
        <f t="shared" si="20"/>
        <v>0</v>
      </c>
      <c r="V236" s="198">
        <f t="shared" si="20"/>
        <v>0</v>
      </c>
      <c r="W236" s="198">
        <f t="shared" si="20"/>
        <v>0</v>
      </c>
      <c r="X236" s="198">
        <f t="shared" si="20"/>
        <v>0</v>
      </c>
      <c r="Y236" s="198">
        <f t="shared" si="20"/>
        <v>17928</v>
      </c>
      <c r="Z236" s="265"/>
      <c r="AA236" s="265"/>
      <c r="AB236" s="195"/>
      <c r="AC236" s="226" t="s">
        <v>513</v>
      </c>
    </row>
    <row r="237" spans="1:29" ht="12.75" customHeight="1">
      <c r="A237" s="131">
        <v>3271110901</v>
      </c>
      <c r="B237" s="124">
        <v>50</v>
      </c>
      <c r="C237" s="125" t="s">
        <v>249</v>
      </c>
      <c r="D237" s="200" t="s">
        <v>59</v>
      </c>
      <c r="E237" s="126"/>
      <c r="F237" s="201" t="s">
        <v>88</v>
      </c>
      <c r="G237" s="201">
        <v>16</v>
      </c>
      <c r="H237" s="202" t="s">
        <v>93</v>
      </c>
      <c r="I237" s="203">
        <v>35000</v>
      </c>
      <c r="J237" s="203" t="s">
        <v>220</v>
      </c>
      <c r="K237" s="204">
        <v>35000</v>
      </c>
      <c r="L237" s="204">
        <v>0</v>
      </c>
      <c r="M237" s="204">
        <v>35000</v>
      </c>
      <c r="N237" s="204">
        <v>0</v>
      </c>
      <c r="O237" s="204">
        <v>35000</v>
      </c>
      <c r="P237" s="205">
        <v>0</v>
      </c>
      <c r="Q237" s="205">
        <v>0</v>
      </c>
      <c r="R237" s="206">
        <v>0</v>
      </c>
      <c r="S237" s="206">
        <v>0</v>
      </c>
      <c r="T237" s="206">
        <v>0</v>
      </c>
      <c r="U237" s="204">
        <v>0</v>
      </c>
      <c r="V237" s="204">
        <v>0</v>
      </c>
      <c r="W237" s="204">
        <v>0</v>
      </c>
      <c r="X237" s="204">
        <v>0</v>
      </c>
      <c r="Y237" s="207">
        <v>0</v>
      </c>
      <c r="Z237" s="264" t="s">
        <v>514</v>
      </c>
      <c r="AA237" s="264" t="s">
        <v>515</v>
      </c>
      <c r="AB237" s="208" t="s">
        <v>516</v>
      </c>
      <c r="AC237" s="216" t="s">
        <v>513</v>
      </c>
    </row>
    <row r="238" spans="1:29" ht="12.75" customHeight="1">
      <c r="A238" s="131">
        <v>3271110901</v>
      </c>
      <c r="B238" s="124">
        <v>60</v>
      </c>
      <c r="C238" s="125" t="s">
        <v>249</v>
      </c>
      <c r="D238" s="200" t="s">
        <v>59</v>
      </c>
      <c r="E238" s="126"/>
      <c r="F238" s="201" t="s">
        <v>88</v>
      </c>
      <c r="G238" s="201">
        <v>16</v>
      </c>
      <c r="H238" s="202" t="s">
        <v>94</v>
      </c>
      <c r="I238" s="203">
        <v>200000</v>
      </c>
      <c r="J238" s="203" t="s">
        <v>220</v>
      </c>
      <c r="K238" s="204">
        <v>200000</v>
      </c>
      <c r="L238" s="204">
        <v>0</v>
      </c>
      <c r="M238" s="204">
        <v>200000</v>
      </c>
      <c r="N238" s="204">
        <v>0</v>
      </c>
      <c r="O238" s="204">
        <v>200000</v>
      </c>
      <c r="P238" s="205">
        <v>0</v>
      </c>
      <c r="Q238" s="205">
        <v>0</v>
      </c>
      <c r="R238" s="206">
        <v>0</v>
      </c>
      <c r="S238" s="206">
        <v>0</v>
      </c>
      <c r="T238" s="206">
        <v>0</v>
      </c>
      <c r="U238" s="204">
        <v>0</v>
      </c>
      <c r="V238" s="204">
        <v>0</v>
      </c>
      <c r="W238" s="204">
        <v>0</v>
      </c>
      <c r="X238" s="204">
        <v>0</v>
      </c>
      <c r="Y238" s="207">
        <v>0</v>
      </c>
      <c r="Z238" s="264" t="s">
        <v>514</v>
      </c>
      <c r="AA238" s="264" t="s">
        <v>515</v>
      </c>
      <c r="AB238" s="208" t="s">
        <v>516</v>
      </c>
      <c r="AC238" s="216" t="s">
        <v>513</v>
      </c>
    </row>
    <row r="239" spans="1:29" ht="25.5" customHeight="1">
      <c r="A239" s="131">
        <v>5001510003</v>
      </c>
      <c r="B239" s="124">
        <v>60</v>
      </c>
      <c r="C239" s="125" t="s">
        <v>249</v>
      </c>
      <c r="D239" s="200" t="s">
        <v>59</v>
      </c>
      <c r="E239" s="126"/>
      <c r="F239" s="201" t="s">
        <v>88</v>
      </c>
      <c r="G239" s="201">
        <v>16</v>
      </c>
      <c r="H239" s="202" t="s">
        <v>128</v>
      </c>
      <c r="I239" s="203">
        <v>150000</v>
      </c>
      <c r="J239" s="203" t="s">
        <v>220</v>
      </c>
      <c r="K239" s="204">
        <v>150000</v>
      </c>
      <c r="L239" s="204">
        <v>0</v>
      </c>
      <c r="M239" s="204">
        <v>150000</v>
      </c>
      <c r="N239" s="204">
        <v>0</v>
      </c>
      <c r="O239" s="204">
        <v>150000</v>
      </c>
      <c r="P239" s="205">
        <v>0</v>
      </c>
      <c r="Q239" s="205">
        <v>0</v>
      </c>
      <c r="R239" s="206">
        <v>0</v>
      </c>
      <c r="S239" s="206">
        <v>0</v>
      </c>
      <c r="T239" s="206">
        <v>0</v>
      </c>
      <c r="U239" s="204">
        <v>0</v>
      </c>
      <c r="V239" s="204">
        <v>0</v>
      </c>
      <c r="W239" s="204">
        <v>0</v>
      </c>
      <c r="X239" s="204">
        <v>0</v>
      </c>
      <c r="Y239" s="207">
        <v>0</v>
      </c>
      <c r="Z239" s="264" t="s">
        <v>514</v>
      </c>
      <c r="AA239" s="264" t="s">
        <v>515</v>
      </c>
      <c r="AB239" s="208" t="s">
        <v>516</v>
      </c>
      <c r="AC239" s="216" t="s">
        <v>513</v>
      </c>
    </row>
    <row r="240" spans="1:29" ht="12.75" customHeight="1">
      <c r="A240" s="131">
        <v>5001550005</v>
      </c>
      <c r="B240" s="124">
        <v>60</v>
      </c>
      <c r="C240" s="125" t="s">
        <v>517</v>
      </c>
      <c r="D240" s="200" t="s">
        <v>59</v>
      </c>
      <c r="E240" s="126"/>
      <c r="F240" s="201" t="s">
        <v>88</v>
      </c>
      <c r="G240" s="201">
        <v>16</v>
      </c>
      <c r="H240" s="202" t="s">
        <v>129</v>
      </c>
      <c r="I240" s="203">
        <v>100000</v>
      </c>
      <c r="J240" s="203" t="s">
        <v>220</v>
      </c>
      <c r="K240" s="204">
        <v>100000</v>
      </c>
      <c r="L240" s="204">
        <v>0</v>
      </c>
      <c r="M240" s="204">
        <v>100000</v>
      </c>
      <c r="N240" s="204">
        <v>0</v>
      </c>
      <c r="O240" s="204">
        <v>100000</v>
      </c>
      <c r="P240" s="205">
        <v>0</v>
      </c>
      <c r="Q240" s="205">
        <v>0</v>
      </c>
      <c r="R240" s="206">
        <v>0</v>
      </c>
      <c r="S240" s="206">
        <v>0</v>
      </c>
      <c r="T240" s="206">
        <v>0</v>
      </c>
      <c r="U240" s="204">
        <v>0</v>
      </c>
      <c r="V240" s="204">
        <v>0</v>
      </c>
      <c r="W240" s="204">
        <v>0</v>
      </c>
      <c r="X240" s="204">
        <v>0</v>
      </c>
      <c r="Y240" s="207">
        <v>0</v>
      </c>
      <c r="Z240" s="264" t="s">
        <v>514</v>
      </c>
      <c r="AA240" s="264" t="s">
        <v>515</v>
      </c>
      <c r="AB240" s="208" t="s">
        <v>516</v>
      </c>
      <c r="AC240" s="216" t="s">
        <v>513</v>
      </c>
    </row>
    <row r="241" spans="1:29" ht="12.75" customHeight="1">
      <c r="A241" s="131">
        <v>5001560002</v>
      </c>
      <c r="B241" s="124">
        <v>60</v>
      </c>
      <c r="C241" s="125" t="s">
        <v>249</v>
      </c>
      <c r="D241" s="200" t="s">
        <v>59</v>
      </c>
      <c r="E241" s="126"/>
      <c r="F241" s="201" t="s">
        <v>88</v>
      </c>
      <c r="G241" s="201">
        <v>16</v>
      </c>
      <c r="H241" s="202" t="s">
        <v>7</v>
      </c>
      <c r="I241" s="203">
        <v>337484</v>
      </c>
      <c r="J241" s="203" t="s">
        <v>220</v>
      </c>
      <c r="K241" s="204">
        <f>400000-62516</f>
        <v>337484</v>
      </c>
      <c r="L241" s="204">
        <v>0</v>
      </c>
      <c r="M241" s="204">
        <f>400000-60674-60000</f>
        <v>279326</v>
      </c>
      <c r="N241" s="204">
        <v>0</v>
      </c>
      <c r="O241" s="204">
        <v>400000</v>
      </c>
      <c r="P241" s="205">
        <v>0</v>
      </c>
      <c r="Q241" s="205">
        <v>0</v>
      </c>
      <c r="R241" s="206">
        <v>0</v>
      </c>
      <c r="S241" s="206">
        <v>0</v>
      </c>
      <c r="T241" s="206">
        <v>0</v>
      </c>
      <c r="U241" s="204">
        <v>0</v>
      </c>
      <c r="V241" s="204">
        <v>0</v>
      </c>
      <c r="W241" s="204">
        <v>0</v>
      </c>
      <c r="X241" s="204">
        <v>0</v>
      </c>
      <c r="Y241" s="207">
        <v>0</v>
      </c>
      <c r="Z241" s="264" t="s">
        <v>514</v>
      </c>
      <c r="AA241" s="264" t="s">
        <v>515</v>
      </c>
      <c r="AB241" s="208" t="s">
        <v>516</v>
      </c>
      <c r="AC241" s="216" t="s">
        <v>513</v>
      </c>
    </row>
    <row r="242" spans="1:29" ht="25.5" customHeight="1">
      <c r="A242" s="131">
        <v>5001710001</v>
      </c>
      <c r="B242" s="124">
        <v>60</v>
      </c>
      <c r="C242" s="125" t="s">
        <v>249</v>
      </c>
      <c r="D242" s="200" t="s">
        <v>349</v>
      </c>
      <c r="E242" s="126"/>
      <c r="F242" s="201" t="s">
        <v>88</v>
      </c>
      <c r="G242" s="201">
        <v>16</v>
      </c>
      <c r="H242" s="202" t="s">
        <v>571</v>
      </c>
      <c r="I242" s="203">
        <v>918832</v>
      </c>
      <c r="J242" s="203" t="s">
        <v>220</v>
      </c>
      <c r="K242" s="204">
        <f>25000</f>
        <v>25000</v>
      </c>
      <c r="L242" s="204">
        <f>265854-809</f>
        <v>265045</v>
      </c>
      <c r="M242" s="204">
        <v>25000</v>
      </c>
      <c r="N242" s="204">
        <v>440515</v>
      </c>
      <c r="O242" s="204">
        <v>0</v>
      </c>
      <c r="P242" s="205">
        <f>794433-174106+2810+5650</f>
        <v>628787</v>
      </c>
      <c r="Q242" s="205">
        <v>1027867</v>
      </c>
      <c r="R242" s="206">
        <v>0</v>
      </c>
      <c r="S242" s="206">
        <v>0</v>
      </c>
      <c r="T242" s="206">
        <v>0</v>
      </c>
      <c r="U242" s="204">
        <v>0</v>
      </c>
      <c r="V242" s="204">
        <v>0</v>
      </c>
      <c r="W242" s="204">
        <v>0</v>
      </c>
      <c r="X242" s="204">
        <v>0</v>
      </c>
      <c r="Y242" s="207">
        <v>0</v>
      </c>
      <c r="Z242" s="264" t="s">
        <v>514</v>
      </c>
      <c r="AA242" s="264" t="s">
        <v>522</v>
      </c>
      <c r="AB242" s="208" t="s">
        <v>516</v>
      </c>
      <c r="AC242" s="216" t="s">
        <v>513</v>
      </c>
    </row>
    <row r="243" spans="1:29" ht="25.5" customHeight="1">
      <c r="A243" s="131">
        <v>5006210062</v>
      </c>
      <c r="B243" s="124">
        <v>50</v>
      </c>
      <c r="C243" s="125" t="s">
        <v>305</v>
      </c>
      <c r="D243" s="200" t="s">
        <v>6</v>
      </c>
      <c r="E243" s="126"/>
      <c r="F243" s="201" t="s">
        <v>88</v>
      </c>
      <c r="G243" s="201">
        <v>16</v>
      </c>
      <c r="H243" s="202" t="s">
        <v>572</v>
      </c>
      <c r="I243" s="203">
        <v>155000</v>
      </c>
      <c r="J243" s="203">
        <v>0</v>
      </c>
      <c r="K243" s="204">
        <v>5000</v>
      </c>
      <c r="L243" s="204">
        <v>0</v>
      </c>
      <c r="M243" s="204">
        <v>100000</v>
      </c>
      <c r="N243" s="204">
        <v>0</v>
      </c>
      <c r="O243" s="204">
        <v>50000</v>
      </c>
      <c r="P243" s="205">
        <v>0</v>
      </c>
      <c r="Q243" s="205">
        <v>0</v>
      </c>
      <c r="R243" s="206">
        <v>0</v>
      </c>
      <c r="S243" s="206">
        <v>0</v>
      </c>
      <c r="T243" s="206">
        <v>0</v>
      </c>
      <c r="U243" s="204">
        <v>0</v>
      </c>
      <c r="V243" s="204">
        <v>0</v>
      </c>
      <c r="W243" s="204">
        <v>0</v>
      </c>
      <c r="X243" s="204">
        <v>0</v>
      </c>
      <c r="Y243" s="207">
        <v>0</v>
      </c>
      <c r="Z243" s="264" t="s">
        <v>257</v>
      </c>
      <c r="AA243" s="264" t="s">
        <v>58</v>
      </c>
      <c r="AB243" s="208" t="s">
        <v>22</v>
      </c>
      <c r="AC243" s="216" t="s">
        <v>513</v>
      </c>
    </row>
    <row r="244" spans="1:29" ht="51" customHeight="1">
      <c r="A244" s="131">
        <v>5006210096</v>
      </c>
      <c r="B244" s="124">
        <v>50</v>
      </c>
      <c r="C244" s="125" t="s">
        <v>305</v>
      </c>
      <c r="D244" s="200" t="s">
        <v>6</v>
      </c>
      <c r="E244" s="126"/>
      <c r="F244" s="201" t="s">
        <v>88</v>
      </c>
      <c r="G244" s="201">
        <v>16</v>
      </c>
      <c r="H244" s="202" t="s">
        <v>573</v>
      </c>
      <c r="I244" s="203">
        <v>110878</v>
      </c>
      <c r="J244" s="203">
        <v>3434</v>
      </c>
      <c r="K244" s="204">
        <v>60370</v>
      </c>
      <c r="L244" s="204">
        <v>0</v>
      </c>
      <c r="M244" s="204">
        <v>47074</v>
      </c>
      <c r="N244" s="204">
        <v>0</v>
      </c>
      <c r="O244" s="204">
        <v>0</v>
      </c>
      <c r="P244" s="205">
        <v>0</v>
      </c>
      <c r="Q244" s="205">
        <v>0</v>
      </c>
      <c r="R244" s="206">
        <v>0</v>
      </c>
      <c r="S244" s="206">
        <v>0</v>
      </c>
      <c r="T244" s="206">
        <v>0</v>
      </c>
      <c r="U244" s="204">
        <v>0</v>
      </c>
      <c r="V244" s="204">
        <v>0</v>
      </c>
      <c r="W244" s="204">
        <v>0</v>
      </c>
      <c r="X244" s="204">
        <v>0</v>
      </c>
      <c r="Y244" s="207">
        <v>0</v>
      </c>
      <c r="Z244" s="264" t="s">
        <v>257</v>
      </c>
      <c r="AA244" s="264" t="s">
        <v>18</v>
      </c>
      <c r="AB244" s="208" t="s">
        <v>22</v>
      </c>
      <c r="AC244" s="216" t="s">
        <v>513</v>
      </c>
    </row>
    <row r="245" spans="1:29" ht="51" customHeight="1">
      <c r="A245" s="131">
        <v>5611110015</v>
      </c>
      <c r="B245" s="124">
        <v>50</v>
      </c>
      <c r="C245" s="125" t="s">
        <v>77</v>
      </c>
      <c r="D245" s="200" t="s">
        <v>63</v>
      </c>
      <c r="E245" s="126"/>
      <c r="F245" s="201" t="s">
        <v>88</v>
      </c>
      <c r="G245" s="201">
        <v>16</v>
      </c>
      <c r="H245" s="202" t="s">
        <v>637</v>
      </c>
      <c r="I245" s="203">
        <v>26689</v>
      </c>
      <c r="J245" s="203" t="s">
        <v>220</v>
      </c>
      <c r="K245" s="204">
        <v>346</v>
      </c>
      <c r="L245" s="204">
        <v>1300</v>
      </c>
      <c r="M245" s="204">
        <v>0</v>
      </c>
      <c r="N245" s="204">
        <v>0</v>
      </c>
      <c r="O245" s="204">
        <v>0</v>
      </c>
      <c r="P245" s="205">
        <v>0</v>
      </c>
      <c r="Q245" s="205">
        <v>0</v>
      </c>
      <c r="R245" s="206">
        <v>0</v>
      </c>
      <c r="S245" s="206">
        <v>0</v>
      </c>
      <c r="T245" s="206">
        <v>0</v>
      </c>
      <c r="U245" s="204">
        <v>0</v>
      </c>
      <c r="V245" s="204">
        <v>0</v>
      </c>
      <c r="W245" s="204">
        <v>0</v>
      </c>
      <c r="X245" s="204">
        <v>0</v>
      </c>
      <c r="Y245" s="207">
        <v>11050</v>
      </c>
      <c r="Z245" s="264" t="s">
        <v>255</v>
      </c>
      <c r="AA245" s="264" t="s">
        <v>18</v>
      </c>
      <c r="AB245" s="208" t="s">
        <v>194</v>
      </c>
      <c r="AC245" s="216" t="s">
        <v>513</v>
      </c>
    </row>
    <row r="246" spans="1:29" ht="51" customHeight="1">
      <c r="A246" s="131">
        <v>5211110022</v>
      </c>
      <c r="B246" s="124">
        <v>50</v>
      </c>
      <c r="C246" s="125" t="s">
        <v>249</v>
      </c>
      <c r="D246" s="237" t="s">
        <v>63</v>
      </c>
      <c r="E246" s="126"/>
      <c r="F246" s="238" t="s">
        <v>88</v>
      </c>
      <c r="G246" s="201">
        <v>16</v>
      </c>
      <c r="H246" s="202" t="s">
        <v>633</v>
      </c>
      <c r="I246" s="203">
        <v>20230</v>
      </c>
      <c r="J246" s="203" t="s">
        <v>220</v>
      </c>
      <c r="K246" s="204">
        <v>0</v>
      </c>
      <c r="L246" s="204">
        <v>810</v>
      </c>
      <c r="M246" s="204">
        <v>0</v>
      </c>
      <c r="N246" s="204">
        <v>0</v>
      </c>
      <c r="O246" s="204">
        <v>0</v>
      </c>
      <c r="P246" s="205">
        <v>0</v>
      </c>
      <c r="Q246" s="205">
        <v>0</v>
      </c>
      <c r="R246" s="206">
        <v>0</v>
      </c>
      <c r="S246" s="206">
        <v>0</v>
      </c>
      <c r="T246" s="206">
        <v>0</v>
      </c>
      <c r="U246" s="204">
        <v>0</v>
      </c>
      <c r="V246" s="204">
        <v>0</v>
      </c>
      <c r="W246" s="204">
        <v>0</v>
      </c>
      <c r="X246" s="204">
        <v>0</v>
      </c>
      <c r="Y246" s="207">
        <v>6878</v>
      </c>
      <c r="Z246" s="264" t="s">
        <v>257</v>
      </c>
      <c r="AA246" s="264" t="s">
        <v>18</v>
      </c>
      <c r="AB246" s="208" t="s">
        <v>19</v>
      </c>
      <c r="AC246" s="216" t="s">
        <v>513</v>
      </c>
    </row>
    <row r="247" spans="1:29" ht="12.75" customHeight="1">
      <c r="A247" s="225"/>
      <c r="B247" s="195"/>
      <c r="C247" s="195"/>
      <c r="D247" s="195"/>
      <c r="E247" s="199"/>
      <c r="F247" s="195"/>
      <c r="G247" s="195">
        <v>17</v>
      </c>
      <c r="H247" s="196" t="s">
        <v>229</v>
      </c>
      <c r="I247" s="198">
        <f>SUM(I248:I266)</f>
        <v>47037890</v>
      </c>
      <c r="J247" s="198">
        <f>SUM(J248:J266)</f>
        <v>19594368</v>
      </c>
      <c r="K247" s="198">
        <f t="shared" ref="K247:Y247" si="21">SUM(K248:K266)</f>
        <v>4069253</v>
      </c>
      <c r="L247" s="198">
        <f>SUM(L248:L266)</f>
        <v>1339092</v>
      </c>
      <c r="M247" s="198">
        <f t="shared" si="21"/>
        <v>3216511</v>
      </c>
      <c r="N247" s="198">
        <f>SUM(N248:N266)</f>
        <v>1380713</v>
      </c>
      <c r="O247" s="198">
        <f t="shared" si="21"/>
        <v>422930</v>
      </c>
      <c r="P247" s="198">
        <f t="shared" si="21"/>
        <v>3843891</v>
      </c>
      <c r="Q247" s="198">
        <f t="shared" si="21"/>
        <v>3580650</v>
      </c>
      <c r="R247" s="198">
        <f t="shared" si="21"/>
        <v>949884</v>
      </c>
      <c r="S247" s="198">
        <f t="shared" si="21"/>
        <v>1309275</v>
      </c>
      <c r="T247" s="198">
        <f t="shared" si="21"/>
        <v>2684104</v>
      </c>
      <c r="U247" s="198">
        <f t="shared" si="21"/>
        <v>0</v>
      </c>
      <c r="V247" s="198">
        <f t="shared" si="21"/>
        <v>407094</v>
      </c>
      <c r="W247" s="198">
        <f t="shared" si="21"/>
        <v>579118</v>
      </c>
      <c r="X247" s="198">
        <f t="shared" si="21"/>
        <v>1150331</v>
      </c>
      <c r="Y247" s="198">
        <f t="shared" si="21"/>
        <v>0</v>
      </c>
      <c r="Z247" s="265"/>
      <c r="AA247" s="265"/>
      <c r="AB247" s="195"/>
      <c r="AC247" s="226" t="s">
        <v>513</v>
      </c>
    </row>
    <row r="248" spans="1:29" ht="38.25" customHeight="1">
      <c r="A248" s="131">
        <v>3272521010</v>
      </c>
      <c r="B248" s="124">
        <v>60</v>
      </c>
      <c r="C248" s="125" t="s">
        <v>517</v>
      </c>
      <c r="D248" s="200" t="s">
        <v>6</v>
      </c>
      <c r="E248" s="126"/>
      <c r="F248" s="201" t="s">
        <v>8</v>
      </c>
      <c r="G248" s="201">
        <v>17</v>
      </c>
      <c r="H248" s="202" t="s">
        <v>132</v>
      </c>
      <c r="I248" s="203">
        <v>5837264</v>
      </c>
      <c r="J248" s="203">
        <v>4495716</v>
      </c>
      <c r="K248" s="204">
        <v>636815</v>
      </c>
      <c r="L248" s="204">
        <v>0</v>
      </c>
      <c r="M248" s="204">
        <v>470975</v>
      </c>
      <c r="N248" s="204">
        <v>0</v>
      </c>
      <c r="O248" s="204">
        <v>233758</v>
      </c>
      <c r="P248" s="205">
        <v>0</v>
      </c>
      <c r="Q248" s="205">
        <v>0</v>
      </c>
      <c r="R248" s="206">
        <v>0</v>
      </c>
      <c r="S248" s="206">
        <v>0</v>
      </c>
      <c r="T248" s="206">
        <v>0</v>
      </c>
      <c r="U248" s="204">
        <v>0</v>
      </c>
      <c r="V248" s="204">
        <v>0</v>
      </c>
      <c r="W248" s="204">
        <v>0</v>
      </c>
      <c r="X248" s="204">
        <v>0</v>
      </c>
      <c r="Y248" s="207">
        <v>0</v>
      </c>
      <c r="Z248" s="406" t="s">
        <v>574</v>
      </c>
      <c r="AA248" s="406" t="s">
        <v>409</v>
      </c>
      <c r="AB248" s="208" t="s">
        <v>575</v>
      </c>
      <c r="AC248" s="216" t="s">
        <v>513</v>
      </c>
    </row>
    <row r="249" spans="1:29" ht="12.75" customHeight="1">
      <c r="A249" s="131">
        <v>3272231005</v>
      </c>
      <c r="B249" s="124">
        <v>60</v>
      </c>
      <c r="C249" s="125" t="s">
        <v>517</v>
      </c>
      <c r="D249" s="200" t="s">
        <v>6</v>
      </c>
      <c r="E249" s="126"/>
      <c r="F249" s="201" t="s">
        <v>8</v>
      </c>
      <c r="G249" s="201">
        <v>17</v>
      </c>
      <c r="H249" s="202" t="s">
        <v>101</v>
      </c>
      <c r="I249" s="203">
        <v>6989914</v>
      </c>
      <c r="J249" s="203">
        <v>4808359</v>
      </c>
      <c r="K249" s="204">
        <v>1225131</v>
      </c>
      <c r="L249" s="204">
        <v>0</v>
      </c>
      <c r="M249" s="204">
        <v>894452</v>
      </c>
      <c r="N249" s="204">
        <v>0</v>
      </c>
      <c r="O249" s="204">
        <v>61972</v>
      </c>
      <c r="P249" s="205">
        <v>0</v>
      </c>
      <c r="Q249" s="205">
        <v>0</v>
      </c>
      <c r="R249" s="206">
        <v>0</v>
      </c>
      <c r="S249" s="206">
        <v>0</v>
      </c>
      <c r="T249" s="206">
        <v>0</v>
      </c>
      <c r="U249" s="204">
        <v>0</v>
      </c>
      <c r="V249" s="204">
        <v>0</v>
      </c>
      <c r="W249" s="204">
        <v>0</v>
      </c>
      <c r="X249" s="204">
        <v>0</v>
      </c>
      <c r="Y249" s="207">
        <v>0</v>
      </c>
      <c r="Z249" s="406" t="s">
        <v>576</v>
      </c>
      <c r="AA249" s="406" t="s">
        <v>522</v>
      </c>
      <c r="AB249" s="208" t="s">
        <v>538</v>
      </c>
      <c r="AC249" s="216" t="s">
        <v>513</v>
      </c>
    </row>
    <row r="250" spans="1:29" ht="12.75" customHeight="1">
      <c r="A250" s="131">
        <v>3272231006</v>
      </c>
      <c r="B250" s="124">
        <v>60</v>
      </c>
      <c r="C250" s="125" t="s">
        <v>517</v>
      </c>
      <c r="D250" s="200" t="s">
        <v>6</v>
      </c>
      <c r="E250" s="126"/>
      <c r="F250" s="201" t="s">
        <v>8</v>
      </c>
      <c r="G250" s="201">
        <v>17</v>
      </c>
      <c r="H250" s="202" t="s">
        <v>102</v>
      </c>
      <c r="I250" s="203">
        <v>736832</v>
      </c>
      <c r="J250" s="203">
        <v>629501</v>
      </c>
      <c r="K250" s="204">
        <v>2700</v>
      </c>
      <c r="L250" s="204">
        <v>0</v>
      </c>
      <c r="M250" s="204">
        <v>104631</v>
      </c>
      <c r="N250" s="204">
        <v>0</v>
      </c>
      <c r="O250" s="204">
        <v>0</v>
      </c>
      <c r="P250" s="205">
        <v>0</v>
      </c>
      <c r="Q250" s="205">
        <v>0</v>
      </c>
      <c r="R250" s="206">
        <v>0</v>
      </c>
      <c r="S250" s="206">
        <v>0</v>
      </c>
      <c r="T250" s="206">
        <v>0</v>
      </c>
      <c r="U250" s="204">
        <v>0</v>
      </c>
      <c r="V250" s="204">
        <v>0</v>
      </c>
      <c r="W250" s="204">
        <v>0</v>
      </c>
      <c r="X250" s="204">
        <v>0</v>
      </c>
      <c r="Y250" s="207">
        <v>0</v>
      </c>
      <c r="Z250" s="406" t="s">
        <v>548</v>
      </c>
      <c r="AA250" s="406" t="s">
        <v>522</v>
      </c>
      <c r="AB250" s="208" t="s">
        <v>538</v>
      </c>
      <c r="AC250" s="216" t="s">
        <v>513</v>
      </c>
    </row>
    <row r="251" spans="1:29" ht="12.75" customHeight="1">
      <c r="A251" s="131">
        <v>3272231007</v>
      </c>
      <c r="B251" s="124">
        <v>60</v>
      </c>
      <c r="C251" s="125" t="s">
        <v>517</v>
      </c>
      <c r="D251" s="200" t="s">
        <v>6</v>
      </c>
      <c r="E251" s="126"/>
      <c r="F251" s="201" t="s">
        <v>8</v>
      </c>
      <c r="G251" s="201">
        <v>17</v>
      </c>
      <c r="H251" s="202" t="s">
        <v>103</v>
      </c>
      <c r="I251" s="203">
        <v>656470</v>
      </c>
      <c r="J251" s="203">
        <v>486999</v>
      </c>
      <c r="K251" s="204">
        <v>11500</v>
      </c>
      <c r="L251" s="204">
        <v>0</v>
      </c>
      <c r="M251" s="204">
        <v>157971</v>
      </c>
      <c r="N251" s="204">
        <v>0</v>
      </c>
      <c r="O251" s="204">
        <v>0</v>
      </c>
      <c r="P251" s="205">
        <v>0</v>
      </c>
      <c r="Q251" s="205">
        <v>0</v>
      </c>
      <c r="R251" s="206">
        <v>0</v>
      </c>
      <c r="S251" s="206">
        <v>0</v>
      </c>
      <c r="T251" s="206">
        <v>0</v>
      </c>
      <c r="U251" s="204">
        <v>0</v>
      </c>
      <c r="V251" s="204">
        <v>0</v>
      </c>
      <c r="W251" s="204">
        <v>0</v>
      </c>
      <c r="X251" s="204">
        <v>0</v>
      </c>
      <c r="Y251" s="207">
        <v>0</v>
      </c>
      <c r="Z251" s="406" t="s">
        <v>577</v>
      </c>
      <c r="AA251" s="406" t="s">
        <v>522</v>
      </c>
      <c r="AB251" s="208" t="s">
        <v>538</v>
      </c>
      <c r="AC251" s="216" t="s">
        <v>513</v>
      </c>
    </row>
    <row r="252" spans="1:29" ht="12.75" customHeight="1">
      <c r="A252" s="131">
        <v>3272231008</v>
      </c>
      <c r="B252" s="124">
        <v>60</v>
      </c>
      <c r="C252" s="125" t="s">
        <v>517</v>
      </c>
      <c r="D252" s="200" t="s">
        <v>6</v>
      </c>
      <c r="E252" s="126"/>
      <c r="F252" s="201" t="s">
        <v>8</v>
      </c>
      <c r="G252" s="201">
        <v>17</v>
      </c>
      <c r="H252" s="202" t="s">
        <v>104</v>
      </c>
      <c r="I252" s="203">
        <v>1020321</v>
      </c>
      <c r="J252" s="203">
        <v>727574</v>
      </c>
      <c r="K252" s="204">
        <v>61500</v>
      </c>
      <c r="L252" s="204">
        <v>0</v>
      </c>
      <c r="M252" s="204">
        <v>231247</v>
      </c>
      <c r="N252" s="204">
        <v>0</v>
      </c>
      <c r="O252" s="204">
        <v>0</v>
      </c>
      <c r="P252" s="205">
        <v>0</v>
      </c>
      <c r="Q252" s="205">
        <v>0</v>
      </c>
      <c r="R252" s="206">
        <v>0</v>
      </c>
      <c r="S252" s="206">
        <v>0</v>
      </c>
      <c r="T252" s="206">
        <v>0</v>
      </c>
      <c r="U252" s="204">
        <v>0</v>
      </c>
      <c r="V252" s="204">
        <v>0</v>
      </c>
      <c r="W252" s="204">
        <v>0</v>
      </c>
      <c r="X252" s="204">
        <v>0</v>
      </c>
      <c r="Y252" s="207">
        <v>0</v>
      </c>
      <c r="Z252" s="406" t="s">
        <v>577</v>
      </c>
      <c r="AA252" s="406" t="s">
        <v>522</v>
      </c>
      <c r="AB252" s="208" t="s">
        <v>538</v>
      </c>
      <c r="AC252" s="216" t="s">
        <v>513</v>
      </c>
    </row>
    <row r="253" spans="1:29" ht="12.75" customHeight="1">
      <c r="A253" s="131">
        <v>3272231009</v>
      </c>
      <c r="B253" s="124">
        <v>60</v>
      </c>
      <c r="C253" s="125" t="s">
        <v>517</v>
      </c>
      <c r="D253" s="200" t="s">
        <v>6</v>
      </c>
      <c r="E253" s="126"/>
      <c r="F253" s="201" t="s">
        <v>8</v>
      </c>
      <c r="G253" s="201">
        <v>17</v>
      </c>
      <c r="H253" s="202" t="s">
        <v>105</v>
      </c>
      <c r="I253" s="203">
        <v>1553309</v>
      </c>
      <c r="J253" s="203">
        <v>1038486</v>
      </c>
      <c r="K253" s="204">
        <v>213980</v>
      </c>
      <c r="L253" s="204">
        <v>0</v>
      </c>
      <c r="M253" s="204">
        <v>300843</v>
      </c>
      <c r="N253" s="204">
        <v>0</v>
      </c>
      <c r="O253" s="204">
        <v>0</v>
      </c>
      <c r="P253" s="205">
        <v>0</v>
      </c>
      <c r="Q253" s="205">
        <v>0</v>
      </c>
      <c r="R253" s="206">
        <v>0</v>
      </c>
      <c r="S253" s="206">
        <v>0</v>
      </c>
      <c r="T253" s="206">
        <v>0</v>
      </c>
      <c r="U253" s="204">
        <v>0</v>
      </c>
      <c r="V253" s="204">
        <v>0</v>
      </c>
      <c r="W253" s="204">
        <v>0</v>
      </c>
      <c r="X253" s="204">
        <v>0</v>
      </c>
      <c r="Y253" s="207">
        <v>0</v>
      </c>
      <c r="Z253" s="406" t="s">
        <v>577</v>
      </c>
      <c r="AA253" s="406" t="s">
        <v>522</v>
      </c>
      <c r="AB253" s="208" t="s">
        <v>538</v>
      </c>
      <c r="AC253" s="216" t="s">
        <v>513</v>
      </c>
    </row>
    <row r="254" spans="1:29" ht="12.75" customHeight="1">
      <c r="A254" s="131">
        <v>3272231010</v>
      </c>
      <c r="B254" s="124">
        <v>60</v>
      </c>
      <c r="C254" s="125" t="s">
        <v>517</v>
      </c>
      <c r="D254" s="200" t="s">
        <v>6</v>
      </c>
      <c r="E254" s="126"/>
      <c r="F254" s="201" t="s">
        <v>8</v>
      </c>
      <c r="G254" s="201">
        <v>17</v>
      </c>
      <c r="H254" s="202" t="s">
        <v>106</v>
      </c>
      <c r="I254" s="203">
        <v>3488107</v>
      </c>
      <c r="J254" s="203">
        <v>1866649</v>
      </c>
      <c r="K254" s="204">
        <v>733876</v>
      </c>
      <c r="L254" s="204">
        <v>0</v>
      </c>
      <c r="M254" s="204">
        <v>847082</v>
      </c>
      <c r="N254" s="204">
        <v>0</v>
      </c>
      <c r="O254" s="204">
        <v>40500</v>
      </c>
      <c r="P254" s="205">
        <v>0</v>
      </c>
      <c r="Q254" s="205">
        <v>0</v>
      </c>
      <c r="R254" s="206">
        <v>0</v>
      </c>
      <c r="S254" s="206">
        <v>0</v>
      </c>
      <c r="T254" s="206">
        <v>0</v>
      </c>
      <c r="U254" s="204">
        <v>0</v>
      </c>
      <c r="V254" s="204">
        <v>0</v>
      </c>
      <c r="W254" s="204">
        <v>0</v>
      </c>
      <c r="X254" s="204">
        <v>0</v>
      </c>
      <c r="Y254" s="207">
        <v>0</v>
      </c>
      <c r="Z254" s="406" t="s">
        <v>834</v>
      </c>
      <c r="AA254" s="406" t="s">
        <v>522</v>
      </c>
      <c r="AB254" s="208" t="s">
        <v>538</v>
      </c>
      <c r="AC254" s="216" t="s">
        <v>513</v>
      </c>
    </row>
    <row r="255" spans="1:29">
      <c r="A255" s="131">
        <v>3272421016</v>
      </c>
      <c r="B255" s="124">
        <v>60</v>
      </c>
      <c r="C255" s="125" t="s">
        <v>249</v>
      </c>
      <c r="D255" s="392" t="s">
        <v>358</v>
      </c>
      <c r="E255" s="126"/>
      <c r="F255" s="201" t="s">
        <v>8</v>
      </c>
      <c r="G255" s="201">
        <v>17</v>
      </c>
      <c r="H255" s="202" t="s">
        <v>578</v>
      </c>
      <c r="I255" s="203">
        <v>3649503</v>
      </c>
      <c r="J255" s="203">
        <v>972808</v>
      </c>
      <c r="K255" s="204">
        <v>25000</v>
      </c>
      <c r="L255" s="204">
        <v>0</v>
      </c>
      <c r="M255" s="204">
        <v>15000</v>
      </c>
      <c r="N255" s="204">
        <v>0</v>
      </c>
      <c r="O255" s="204">
        <v>6000</v>
      </c>
      <c r="P255" s="205">
        <v>0</v>
      </c>
      <c r="Q255" s="205">
        <v>0</v>
      </c>
      <c r="R255" s="206">
        <v>949884</v>
      </c>
      <c r="S255" s="206">
        <v>809253</v>
      </c>
      <c r="T255" s="206">
        <v>197033</v>
      </c>
      <c r="U255" s="204">
        <v>0</v>
      </c>
      <c r="V255" s="204">
        <v>407094</v>
      </c>
      <c r="W255" s="204">
        <v>364823</v>
      </c>
      <c r="X255" s="204">
        <v>84443</v>
      </c>
      <c r="Y255" s="207">
        <v>0</v>
      </c>
      <c r="Z255" s="406" t="s">
        <v>833</v>
      </c>
      <c r="AA255" s="406" t="s">
        <v>522</v>
      </c>
      <c r="AB255" s="208" t="s">
        <v>545</v>
      </c>
      <c r="AC255" s="216" t="s">
        <v>513</v>
      </c>
    </row>
    <row r="256" spans="1:29" ht="51" customHeight="1">
      <c r="A256" s="131">
        <v>3271117019</v>
      </c>
      <c r="B256" s="124">
        <v>60</v>
      </c>
      <c r="C256" s="125" t="s">
        <v>249</v>
      </c>
      <c r="D256" s="200" t="s">
        <v>6</v>
      </c>
      <c r="E256" s="126" t="s">
        <v>358</v>
      </c>
      <c r="F256" s="201" t="s">
        <v>8</v>
      </c>
      <c r="G256" s="201">
        <v>17</v>
      </c>
      <c r="H256" s="202" t="s">
        <v>579</v>
      </c>
      <c r="I256" s="203">
        <v>974358</v>
      </c>
      <c r="J256" s="203">
        <v>252394</v>
      </c>
      <c r="K256" s="204">
        <f>14601+277218+118807</f>
        <v>410626</v>
      </c>
      <c r="L256" s="204">
        <v>0</v>
      </c>
      <c r="M256" s="204">
        <v>16405</v>
      </c>
      <c r="N256" s="204">
        <v>0</v>
      </c>
      <c r="O256" s="204">
        <v>0</v>
      </c>
      <c r="P256" s="205">
        <v>0</v>
      </c>
      <c r="Q256" s="205">
        <v>0</v>
      </c>
      <c r="R256" s="206">
        <v>0</v>
      </c>
      <c r="S256" s="206">
        <v>206453</v>
      </c>
      <c r="T256" s="206">
        <v>0</v>
      </c>
      <c r="U256" s="204">
        <v>0</v>
      </c>
      <c r="V256" s="204">
        <v>0</v>
      </c>
      <c r="W256" s="204">
        <v>88480</v>
      </c>
      <c r="X256" s="204">
        <v>0</v>
      </c>
      <c r="Y256" s="207">
        <v>0</v>
      </c>
      <c r="Z256" s="406" t="s">
        <v>528</v>
      </c>
      <c r="AA256" s="406" t="s">
        <v>580</v>
      </c>
      <c r="AB256" s="208" t="s">
        <v>530</v>
      </c>
      <c r="AC256" s="216" t="s">
        <v>513</v>
      </c>
    </row>
    <row r="257" spans="1:29">
      <c r="A257" s="131">
        <v>3271115026</v>
      </c>
      <c r="B257" s="124">
        <v>60</v>
      </c>
      <c r="C257" s="125" t="s">
        <v>249</v>
      </c>
      <c r="D257" s="200" t="s">
        <v>6</v>
      </c>
      <c r="E257" s="126" t="s">
        <v>358</v>
      </c>
      <c r="F257" s="201" t="s">
        <v>8</v>
      </c>
      <c r="G257" s="201">
        <v>17</v>
      </c>
      <c r="H257" s="202" t="s">
        <v>581</v>
      </c>
      <c r="I257" s="203">
        <v>1692471</v>
      </c>
      <c r="J257" s="203">
        <v>261868</v>
      </c>
      <c r="K257" s="204">
        <f>7000+354900+152100</f>
        <v>514000</v>
      </c>
      <c r="L257" s="204">
        <v>0</v>
      </c>
      <c r="M257" s="204">
        <v>7000</v>
      </c>
      <c r="N257" s="204">
        <v>0</v>
      </c>
      <c r="O257" s="204">
        <v>8000</v>
      </c>
      <c r="P257" s="205">
        <v>0</v>
      </c>
      <c r="Q257" s="205">
        <v>0</v>
      </c>
      <c r="R257" s="206">
        <v>0</v>
      </c>
      <c r="S257" s="206">
        <v>293569</v>
      </c>
      <c r="T257" s="206">
        <v>337553</v>
      </c>
      <c r="U257" s="204">
        <v>0</v>
      </c>
      <c r="V257" s="204">
        <v>0</v>
      </c>
      <c r="W257" s="204">
        <v>125815</v>
      </c>
      <c r="X257" s="204">
        <v>144666</v>
      </c>
      <c r="Y257" s="207">
        <v>0</v>
      </c>
      <c r="Z257" s="406" t="s">
        <v>560</v>
      </c>
      <c r="AA257" s="406" t="s">
        <v>582</v>
      </c>
      <c r="AB257" s="208" t="s">
        <v>533</v>
      </c>
      <c r="AC257" s="216" t="s">
        <v>513</v>
      </c>
    </row>
    <row r="258" spans="1:29" ht="25.5" customHeight="1">
      <c r="A258" s="131">
        <v>3271211006</v>
      </c>
      <c r="B258" s="124">
        <v>60</v>
      </c>
      <c r="C258" s="125" t="s">
        <v>246</v>
      </c>
      <c r="D258" s="200" t="s">
        <v>89</v>
      </c>
      <c r="E258" s="126"/>
      <c r="F258" s="201" t="s">
        <v>8</v>
      </c>
      <c r="G258" s="201">
        <v>17</v>
      </c>
      <c r="H258" s="202" t="s">
        <v>583</v>
      </c>
      <c r="I258" s="203">
        <v>1203335</v>
      </c>
      <c r="J258" s="203">
        <v>94404</v>
      </c>
      <c r="K258" s="204">
        <v>20000</v>
      </c>
      <c r="L258" s="204">
        <v>106179</v>
      </c>
      <c r="M258" s="204">
        <v>20000</v>
      </c>
      <c r="N258" s="204">
        <f>154500+60000</f>
        <v>214500</v>
      </c>
      <c r="O258" s="204">
        <v>0</v>
      </c>
      <c r="P258" s="205">
        <v>247752</v>
      </c>
      <c r="Q258" s="205">
        <f>360500+140000</f>
        <v>500500</v>
      </c>
      <c r="R258" s="206">
        <v>0</v>
      </c>
      <c r="S258" s="206">
        <v>0</v>
      </c>
      <c r="T258" s="206">
        <v>0</v>
      </c>
      <c r="U258" s="204">
        <v>0</v>
      </c>
      <c r="V258" s="204">
        <v>0</v>
      </c>
      <c r="W258" s="204">
        <v>0</v>
      </c>
      <c r="X258" s="204">
        <v>0</v>
      </c>
      <c r="Y258" s="207">
        <v>0</v>
      </c>
      <c r="Z258" s="406" t="s">
        <v>33</v>
      </c>
      <c r="AA258" s="406" t="s">
        <v>522</v>
      </c>
      <c r="AB258" s="208" t="s">
        <v>552</v>
      </c>
      <c r="AC258" s="216" t="s">
        <v>513</v>
      </c>
    </row>
    <row r="259" spans="1:29" ht="12.75" customHeight="1">
      <c r="A259" s="131">
        <v>3271117005</v>
      </c>
      <c r="B259" s="124">
        <v>60</v>
      </c>
      <c r="C259" s="125" t="s">
        <v>249</v>
      </c>
      <c r="D259" s="200" t="s">
        <v>89</v>
      </c>
      <c r="E259" s="126"/>
      <c r="F259" s="201" t="s">
        <v>8</v>
      </c>
      <c r="G259" s="201">
        <v>17</v>
      </c>
      <c r="H259" s="202" t="s">
        <v>95</v>
      </c>
      <c r="I259" s="203">
        <v>4748432</v>
      </c>
      <c r="J259" s="203">
        <v>2652274</v>
      </c>
      <c r="K259" s="204">
        <v>25725</v>
      </c>
      <c r="L259" s="204">
        <v>215093</v>
      </c>
      <c r="M259" s="204">
        <v>18513</v>
      </c>
      <c r="N259" s="204">
        <v>92695</v>
      </c>
      <c r="O259" s="204">
        <v>0</v>
      </c>
      <c r="P259" s="205">
        <v>1218858</v>
      </c>
      <c r="Q259" s="205">
        <v>525274</v>
      </c>
      <c r="R259" s="206">
        <v>0</v>
      </c>
      <c r="S259" s="206">
        <v>0</v>
      </c>
      <c r="T259" s="206">
        <v>0</v>
      </c>
      <c r="U259" s="204">
        <v>0</v>
      </c>
      <c r="V259" s="204">
        <v>0</v>
      </c>
      <c r="W259" s="204">
        <v>0</v>
      </c>
      <c r="X259" s="204">
        <v>0</v>
      </c>
      <c r="Y259" s="207">
        <v>0</v>
      </c>
      <c r="Z259" s="406" t="s">
        <v>576</v>
      </c>
      <c r="AA259" s="406" t="s">
        <v>580</v>
      </c>
      <c r="AB259" s="208" t="s">
        <v>545</v>
      </c>
      <c r="AC259" s="216" t="s">
        <v>513</v>
      </c>
    </row>
    <row r="260" spans="1:29">
      <c r="A260" s="131">
        <v>3271117013</v>
      </c>
      <c r="B260" s="124">
        <v>60</v>
      </c>
      <c r="C260" s="125" t="s">
        <v>77</v>
      </c>
      <c r="D260" s="200" t="s">
        <v>90</v>
      </c>
      <c r="E260" s="126" t="s">
        <v>357</v>
      </c>
      <c r="F260" s="201" t="s">
        <v>8</v>
      </c>
      <c r="G260" s="201">
        <v>17</v>
      </c>
      <c r="H260" s="202" t="s">
        <v>584</v>
      </c>
      <c r="I260" s="203">
        <v>1885762</v>
      </c>
      <c r="J260" s="203">
        <v>41272</v>
      </c>
      <c r="K260" s="204">
        <v>15700</v>
      </c>
      <c r="L260" s="204">
        <v>83440</v>
      </c>
      <c r="M260" s="204">
        <v>15100</v>
      </c>
      <c r="N260" s="204">
        <v>115328</v>
      </c>
      <c r="O260" s="204">
        <v>15100</v>
      </c>
      <c r="P260" s="205">
        <v>194694</v>
      </c>
      <c r="Q260" s="205">
        <v>269099</v>
      </c>
      <c r="R260" s="206">
        <v>0</v>
      </c>
      <c r="S260" s="206">
        <v>0</v>
      </c>
      <c r="T260" s="206">
        <v>623237</v>
      </c>
      <c r="U260" s="204">
        <v>0</v>
      </c>
      <c r="V260" s="204">
        <v>0</v>
      </c>
      <c r="W260" s="204">
        <v>0</v>
      </c>
      <c r="X260" s="204">
        <v>267102</v>
      </c>
      <c r="Y260" s="207">
        <v>0</v>
      </c>
      <c r="Z260" s="406" t="s">
        <v>33</v>
      </c>
      <c r="AA260" s="406" t="s">
        <v>471</v>
      </c>
      <c r="AB260" s="208" t="s">
        <v>23</v>
      </c>
      <c r="AC260" s="216" t="s">
        <v>513</v>
      </c>
    </row>
    <row r="261" spans="1:29">
      <c r="A261" s="131">
        <v>3271117014</v>
      </c>
      <c r="B261" s="124">
        <v>60</v>
      </c>
      <c r="C261" s="125" t="s">
        <v>77</v>
      </c>
      <c r="D261" s="200" t="s">
        <v>90</v>
      </c>
      <c r="E261" s="126" t="s">
        <v>357</v>
      </c>
      <c r="F261" s="201" t="s">
        <v>8</v>
      </c>
      <c r="G261" s="201">
        <v>17</v>
      </c>
      <c r="H261" s="202" t="s">
        <v>585</v>
      </c>
      <c r="I261" s="203">
        <v>2664558</v>
      </c>
      <c r="J261" s="203">
        <v>49436</v>
      </c>
      <c r="K261" s="204">
        <v>11700</v>
      </c>
      <c r="L261" s="204">
        <v>148278</v>
      </c>
      <c r="M261" s="204">
        <v>11735</v>
      </c>
      <c r="N261" s="204">
        <v>214339</v>
      </c>
      <c r="O261" s="204">
        <v>11500</v>
      </c>
      <c r="P261" s="205">
        <v>345981</v>
      </c>
      <c r="Q261" s="205">
        <v>500123</v>
      </c>
      <c r="R261" s="206">
        <v>0</v>
      </c>
      <c r="S261" s="206">
        <v>0</v>
      </c>
      <c r="T261" s="206">
        <v>575195</v>
      </c>
      <c r="U261" s="204">
        <v>0</v>
      </c>
      <c r="V261" s="204">
        <v>0</v>
      </c>
      <c r="W261" s="204">
        <v>0</v>
      </c>
      <c r="X261" s="204">
        <v>246512</v>
      </c>
      <c r="Y261" s="207">
        <v>0</v>
      </c>
      <c r="Z261" s="406" t="s">
        <v>33</v>
      </c>
      <c r="AA261" s="406" t="s">
        <v>471</v>
      </c>
      <c r="AB261" s="208" t="s">
        <v>23</v>
      </c>
      <c r="AC261" s="216" t="s">
        <v>513</v>
      </c>
    </row>
    <row r="262" spans="1:29" ht="38.25" customHeight="1">
      <c r="A262" s="131">
        <v>3271245005</v>
      </c>
      <c r="B262" s="124">
        <v>60</v>
      </c>
      <c r="C262" s="125" t="s">
        <v>246</v>
      </c>
      <c r="D262" s="200" t="s">
        <v>90</v>
      </c>
      <c r="E262" s="126"/>
      <c r="F262" s="201" t="s">
        <v>8</v>
      </c>
      <c r="G262" s="201">
        <v>17</v>
      </c>
      <c r="H262" s="202" t="s">
        <v>586</v>
      </c>
      <c r="I262" s="203">
        <v>1774085</v>
      </c>
      <c r="J262" s="203">
        <v>312642</v>
      </c>
      <c r="K262" s="204">
        <v>20000</v>
      </c>
      <c r="L262" s="204">
        <v>283820</v>
      </c>
      <c r="M262" s="204">
        <v>18000</v>
      </c>
      <c r="N262" s="204">
        <v>143212</v>
      </c>
      <c r="O262" s="204">
        <v>0</v>
      </c>
      <c r="P262" s="205">
        <v>662248</v>
      </c>
      <c r="Q262" s="205">
        <v>334163</v>
      </c>
      <c r="R262" s="206">
        <v>0</v>
      </c>
      <c r="S262" s="206">
        <v>0</v>
      </c>
      <c r="T262" s="206">
        <v>0</v>
      </c>
      <c r="U262" s="204">
        <v>0</v>
      </c>
      <c r="V262" s="204">
        <v>0</v>
      </c>
      <c r="W262" s="204">
        <v>0</v>
      </c>
      <c r="X262" s="204">
        <v>0</v>
      </c>
      <c r="Y262" s="207">
        <v>0</v>
      </c>
      <c r="Z262" s="406" t="s">
        <v>539</v>
      </c>
      <c r="AA262" s="406" t="s">
        <v>30</v>
      </c>
      <c r="AB262" s="208" t="s">
        <v>533</v>
      </c>
      <c r="AC262" s="216" t="s">
        <v>513</v>
      </c>
    </row>
    <row r="263" spans="1:29" ht="51" customHeight="1">
      <c r="A263" s="131">
        <v>3272621003</v>
      </c>
      <c r="B263" s="124">
        <v>60</v>
      </c>
      <c r="C263" s="125" t="s">
        <v>517</v>
      </c>
      <c r="D263" s="200" t="s">
        <v>90</v>
      </c>
      <c r="E263" s="126"/>
      <c r="F263" s="201" t="s">
        <v>8</v>
      </c>
      <c r="G263" s="201">
        <v>17</v>
      </c>
      <c r="H263" s="202" t="s">
        <v>587</v>
      </c>
      <c r="I263" s="203">
        <v>1057634</v>
      </c>
      <c r="J263" s="203">
        <v>145814</v>
      </c>
      <c r="K263" s="204">
        <v>15000</v>
      </c>
      <c r="L263" s="204">
        <v>130524</v>
      </c>
      <c r="M263" s="204">
        <v>15000</v>
      </c>
      <c r="N263" s="204">
        <v>126522</v>
      </c>
      <c r="O263" s="204">
        <v>0</v>
      </c>
      <c r="P263" s="205">
        <v>304556</v>
      </c>
      <c r="Q263" s="205">
        <f>295218+25000</f>
        <v>320218</v>
      </c>
      <c r="R263" s="206">
        <v>0</v>
      </c>
      <c r="S263" s="206">
        <v>0</v>
      </c>
      <c r="T263" s="206">
        <v>0</v>
      </c>
      <c r="U263" s="204">
        <v>0</v>
      </c>
      <c r="V263" s="204">
        <v>0</v>
      </c>
      <c r="W263" s="204">
        <v>0</v>
      </c>
      <c r="X263" s="204">
        <v>0</v>
      </c>
      <c r="Y263" s="207">
        <v>0</v>
      </c>
      <c r="Z263" s="406" t="s">
        <v>55</v>
      </c>
      <c r="AA263" s="406" t="s">
        <v>522</v>
      </c>
      <c r="AB263" s="208" t="s">
        <v>552</v>
      </c>
      <c r="AC263" s="216" t="s">
        <v>513</v>
      </c>
    </row>
    <row r="264" spans="1:29" ht="51" customHeight="1">
      <c r="A264" s="131">
        <v>3272621011</v>
      </c>
      <c r="B264" s="124">
        <v>60</v>
      </c>
      <c r="C264" s="125" t="s">
        <v>517</v>
      </c>
      <c r="D264" s="200" t="s">
        <v>90</v>
      </c>
      <c r="E264" s="126"/>
      <c r="F264" s="201" t="s">
        <v>8</v>
      </c>
      <c r="G264" s="201">
        <v>17</v>
      </c>
      <c r="H264" s="202" t="s">
        <v>224</v>
      </c>
      <c r="I264" s="203">
        <v>1152343</v>
      </c>
      <c r="J264" s="203">
        <v>185203</v>
      </c>
      <c r="K264" s="204">
        <v>3000</v>
      </c>
      <c r="L264" s="204">
        <v>149340</v>
      </c>
      <c r="M264" s="204">
        <v>2200</v>
      </c>
      <c r="N264" s="204">
        <v>131742</v>
      </c>
      <c r="O264" s="204">
        <v>0</v>
      </c>
      <c r="P264" s="205">
        <v>348460</v>
      </c>
      <c r="Q264" s="205">
        <f>307398+25000</f>
        <v>332398</v>
      </c>
      <c r="R264" s="206">
        <v>0</v>
      </c>
      <c r="S264" s="206">
        <v>0</v>
      </c>
      <c r="T264" s="206">
        <v>0</v>
      </c>
      <c r="U264" s="204">
        <v>0</v>
      </c>
      <c r="V264" s="204">
        <v>0</v>
      </c>
      <c r="W264" s="204">
        <v>0</v>
      </c>
      <c r="X264" s="204">
        <v>0</v>
      </c>
      <c r="Y264" s="207">
        <v>0</v>
      </c>
      <c r="Z264" s="406" t="s">
        <v>291</v>
      </c>
      <c r="AA264" s="406" t="s">
        <v>522</v>
      </c>
      <c r="AB264" s="208" t="s">
        <v>552</v>
      </c>
      <c r="AC264" s="216" t="s">
        <v>513</v>
      </c>
    </row>
    <row r="265" spans="1:29">
      <c r="A265" s="131">
        <v>3272831066</v>
      </c>
      <c r="B265" s="124">
        <v>60</v>
      </c>
      <c r="C265" s="125" t="s">
        <v>517</v>
      </c>
      <c r="D265" s="200" t="s">
        <v>90</v>
      </c>
      <c r="E265" s="126" t="s">
        <v>357</v>
      </c>
      <c r="F265" s="201" t="s">
        <v>8</v>
      </c>
      <c r="G265" s="201">
        <v>17</v>
      </c>
      <c r="H265" s="202" t="s">
        <v>323</v>
      </c>
      <c r="I265" s="203">
        <v>5856954</v>
      </c>
      <c r="J265" s="203">
        <v>570869</v>
      </c>
      <c r="K265" s="204">
        <v>120000</v>
      </c>
      <c r="L265" s="204">
        <v>205768</v>
      </c>
      <c r="M265" s="204">
        <v>68885</v>
      </c>
      <c r="N265" s="204">
        <v>332125</v>
      </c>
      <c r="O265" s="204">
        <v>46100</v>
      </c>
      <c r="P265" s="205">
        <v>482492</v>
      </c>
      <c r="Q265" s="205">
        <v>774959</v>
      </c>
      <c r="R265" s="206">
        <v>0</v>
      </c>
      <c r="S265" s="206">
        <v>0</v>
      </c>
      <c r="T265" s="206">
        <v>951086</v>
      </c>
      <c r="U265" s="204">
        <v>0</v>
      </c>
      <c r="V265" s="204">
        <v>0</v>
      </c>
      <c r="W265" s="204">
        <v>0</v>
      </c>
      <c r="X265" s="204">
        <v>407608</v>
      </c>
      <c r="Y265" s="207">
        <v>0</v>
      </c>
      <c r="Z265" s="406" t="s">
        <v>532</v>
      </c>
      <c r="AA265" s="406" t="s">
        <v>588</v>
      </c>
      <c r="AB265" s="208" t="s">
        <v>526</v>
      </c>
      <c r="AC265" s="216" t="s">
        <v>513</v>
      </c>
    </row>
    <row r="266" spans="1:29" ht="25.5" customHeight="1">
      <c r="A266" s="131">
        <v>5211550010</v>
      </c>
      <c r="B266" s="124">
        <v>60</v>
      </c>
      <c r="C266" s="125" t="s">
        <v>91</v>
      </c>
      <c r="D266" s="200" t="s">
        <v>90</v>
      </c>
      <c r="E266" s="126"/>
      <c r="F266" s="201" t="s">
        <v>8</v>
      </c>
      <c r="G266" s="201">
        <v>17</v>
      </c>
      <c r="H266" s="202" t="s">
        <v>589</v>
      </c>
      <c r="I266" s="203">
        <v>96238</v>
      </c>
      <c r="J266" s="203">
        <v>2100</v>
      </c>
      <c r="K266" s="204">
        <v>3000</v>
      </c>
      <c r="L266" s="204">
        <v>16650</v>
      </c>
      <c r="M266" s="204">
        <v>1472</v>
      </c>
      <c r="N266" s="204">
        <v>10250</v>
      </c>
      <c r="O266" s="204">
        <v>0</v>
      </c>
      <c r="P266" s="205">
        <v>38850</v>
      </c>
      <c r="Q266" s="205">
        <v>23916</v>
      </c>
      <c r="R266" s="206">
        <v>0</v>
      </c>
      <c r="S266" s="206">
        <v>0</v>
      </c>
      <c r="T266" s="206">
        <v>0</v>
      </c>
      <c r="U266" s="204">
        <v>0</v>
      </c>
      <c r="V266" s="204">
        <v>0</v>
      </c>
      <c r="W266" s="204">
        <v>0</v>
      </c>
      <c r="X266" s="204">
        <v>0</v>
      </c>
      <c r="Y266" s="207">
        <v>0</v>
      </c>
      <c r="Z266" s="406" t="s">
        <v>251</v>
      </c>
      <c r="AA266" s="406" t="s">
        <v>275</v>
      </c>
      <c r="AB266" s="208" t="s">
        <v>19</v>
      </c>
      <c r="AC266" s="216" t="s">
        <v>513</v>
      </c>
    </row>
    <row r="267" spans="1:29" ht="12.75" customHeight="1">
      <c r="A267" s="225"/>
      <c r="B267" s="195"/>
      <c r="C267" s="195"/>
      <c r="D267" s="195"/>
      <c r="E267" s="199"/>
      <c r="F267" s="195"/>
      <c r="G267" s="195">
        <v>18</v>
      </c>
      <c r="H267" s="196" t="s">
        <v>318</v>
      </c>
      <c r="I267" s="198">
        <f>SUM(I268:I290)</f>
        <v>31370424</v>
      </c>
      <c r="J267" s="198">
        <f t="shared" ref="J267:L267" si="22">SUM(J268:J290)</f>
        <v>1422338</v>
      </c>
      <c r="K267" s="198">
        <f t="shared" si="22"/>
        <v>876652</v>
      </c>
      <c r="L267" s="198">
        <f t="shared" si="22"/>
        <v>361867</v>
      </c>
      <c r="M267" s="198">
        <f t="shared" ref="M267" si="23">SUM(M268:M290)</f>
        <v>1374340</v>
      </c>
      <c r="N267" s="198">
        <f t="shared" ref="N267" si="24">SUM(N268:N290)</f>
        <v>1304964</v>
      </c>
      <c r="O267" s="198">
        <f t="shared" ref="O267" si="25">SUM(O268:O290)</f>
        <v>451034</v>
      </c>
      <c r="P267" s="198">
        <f t="shared" ref="P267" si="26">SUM(P268:P290)</f>
        <v>838707</v>
      </c>
      <c r="Q267" s="198">
        <f t="shared" ref="Q267" si="27">SUM(Q268:Q290)</f>
        <v>3046899</v>
      </c>
      <c r="R267" s="198">
        <f t="shared" ref="R267" si="28">SUM(R268:R290)</f>
        <v>2050116</v>
      </c>
      <c r="S267" s="198">
        <f t="shared" ref="S267" si="29">SUM(S268:S290)</f>
        <v>3777949</v>
      </c>
      <c r="T267" s="198">
        <f t="shared" ref="T267" si="30">SUM(T268:T290)</f>
        <v>5240222</v>
      </c>
      <c r="U267" s="198">
        <f t="shared" ref="U267" si="31">SUM(U268:U290)</f>
        <v>291701</v>
      </c>
      <c r="V267" s="198">
        <f t="shared" ref="V267" si="32">SUM(V268:V290)</f>
        <v>592458</v>
      </c>
      <c r="W267" s="198">
        <f t="shared" ref="W267" si="33">SUM(W268:W290)</f>
        <v>1619125</v>
      </c>
      <c r="X267" s="198">
        <f t="shared" ref="X267" si="34">SUM(X268:X290)</f>
        <v>2219511</v>
      </c>
      <c r="Y267" s="198">
        <f t="shared" ref="Y267" si="35">SUM(Y268:Y290)</f>
        <v>0</v>
      </c>
      <c r="Z267" s="265"/>
      <c r="AA267" s="265"/>
      <c r="AB267" s="195"/>
      <c r="AC267" s="226" t="s">
        <v>513</v>
      </c>
    </row>
    <row r="268" spans="1:29">
      <c r="A268" s="131">
        <v>3271116022</v>
      </c>
      <c r="B268" s="124">
        <v>60</v>
      </c>
      <c r="C268" s="125" t="s">
        <v>78</v>
      </c>
      <c r="D268" s="200" t="s">
        <v>90</v>
      </c>
      <c r="E268" s="126" t="s">
        <v>357</v>
      </c>
      <c r="F268" s="201" t="s">
        <v>9</v>
      </c>
      <c r="G268" s="201">
        <v>18</v>
      </c>
      <c r="H268" s="202" t="s">
        <v>590</v>
      </c>
      <c r="I268" s="203">
        <v>1307128</v>
      </c>
      <c r="J268" s="203">
        <v>30883</v>
      </c>
      <c r="K268" s="204">
        <v>6000</v>
      </c>
      <c r="L268" s="204">
        <v>49500</v>
      </c>
      <c r="M268" s="204">
        <v>4248</v>
      </c>
      <c r="N268" s="204">
        <v>125129</v>
      </c>
      <c r="O268" s="204">
        <v>10000</v>
      </c>
      <c r="P268" s="205">
        <v>115500</v>
      </c>
      <c r="Q268" s="205">
        <v>291968</v>
      </c>
      <c r="R268" s="206">
        <v>0</v>
      </c>
      <c r="S268" s="206">
        <v>0</v>
      </c>
      <c r="T268" s="206">
        <v>471730</v>
      </c>
      <c r="U268" s="204">
        <v>0</v>
      </c>
      <c r="V268" s="204">
        <v>0</v>
      </c>
      <c r="W268" s="204">
        <v>0</v>
      </c>
      <c r="X268" s="204">
        <v>202170</v>
      </c>
      <c r="Y268" s="207">
        <v>0</v>
      </c>
      <c r="Z268" s="264" t="s">
        <v>54</v>
      </c>
      <c r="AA268" s="264" t="s">
        <v>493</v>
      </c>
      <c r="AB268" s="208" t="s">
        <v>49</v>
      </c>
      <c r="AC268" s="216" t="s">
        <v>513</v>
      </c>
    </row>
    <row r="269" spans="1:29" ht="51" customHeight="1">
      <c r="A269" s="131">
        <v>3271224003</v>
      </c>
      <c r="B269" s="124">
        <v>60</v>
      </c>
      <c r="C269" s="125" t="s">
        <v>78</v>
      </c>
      <c r="D269" s="200" t="s">
        <v>90</v>
      </c>
      <c r="E269" s="126"/>
      <c r="F269" s="201" t="s">
        <v>9</v>
      </c>
      <c r="G269" s="201">
        <v>18</v>
      </c>
      <c r="H269" s="202" t="s">
        <v>591</v>
      </c>
      <c r="I269" s="203">
        <v>2048436</v>
      </c>
      <c r="J269" s="203">
        <v>230503</v>
      </c>
      <c r="K269" s="204">
        <v>8000</v>
      </c>
      <c r="L269" s="204">
        <v>215767</v>
      </c>
      <c r="M269" s="204">
        <v>11115</v>
      </c>
      <c r="N269" s="204">
        <f>324978</f>
        <v>324978</v>
      </c>
      <c r="O269" s="204">
        <v>0</v>
      </c>
      <c r="P269" s="205">
        <f>503457-5650</f>
        <v>497807</v>
      </c>
      <c r="Q269" s="205">
        <f>755716+5650-1100</f>
        <v>760266</v>
      </c>
      <c r="R269" s="206">
        <v>0</v>
      </c>
      <c r="S269" s="206">
        <v>0</v>
      </c>
      <c r="T269" s="206">
        <v>0</v>
      </c>
      <c r="U269" s="204">
        <v>0</v>
      </c>
      <c r="V269" s="204">
        <v>0</v>
      </c>
      <c r="W269" s="204">
        <v>0</v>
      </c>
      <c r="X269" s="204">
        <v>0</v>
      </c>
      <c r="Y269" s="207">
        <v>0</v>
      </c>
      <c r="Z269" s="264" t="s">
        <v>592</v>
      </c>
      <c r="AA269" s="264" t="s">
        <v>275</v>
      </c>
      <c r="AB269" s="208" t="s">
        <v>50</v>
      </c>
      <c r="AC269" s="216" t="s">
        <v>513</v>
      </c>
    </row>
    <row r="270" spans="1:29">
      <c r="A270" s="131">
        <v>3271117012</v>
      </c>
      <c r="B270" s="124">
        <v>60</v>
      </c>
      <c r="C270" s="125" t="s">
        <v>77</v>
      </c>
      <c r="D270" s="200" t="s">
        <v>90</v>
      </c>
      <c r="E270" s="126" t="s">
        <v>357</v>
      </c>
      <c r="F270" s="201" t="s">
        <v>9</v>
      </c>
      <c r="G270" s="201">
        <v>18</v>
      </c>
      <c r="H270" s="202" t="s">
        <v>593</v>
      </c>
      <c r="I270" s="203">
        <v>3082337</v>
      </c>
      <c r="J270" s="203">
        <v>27115</v>
      </c>
      <c r="K270" s="204">
        <v>9075</v>
      </c>
      <c r="L270" s="204">
        <v>0</v>
      </c>
      <c r="M270" s="204">
        <v>15100</v>
      </c>
      <c r="N270" s="204">
        <v>125735</v>
      </c>
      <c r="O270" s="204">
        <v>15600</v>
      </c>
      <c r="P270" s="205">
        <v>0</v>
      </c>
      <c r="Q270" s="205">
        <v>293381</v>
      </c>
      <c r="R270" s="206">
        <v>0</v>
      </c>
      <c r="S270" s="206">
        <v>0</v>
      </c>
      <c r="T270" s="206">
        <v>712682</v>
      </c>
      <c r="U270" s="204">
        <v>0</v>
      </c>
      <c r="V270" s="204">
        <v>0</v>
      </c>
      <c r="W270" s="204">
        <v>0</v>
      </c>
      <c r="X270" s="204">
        <v>305435</v>
      </c>
      <c r="Y270" s="207">
        <v>0</v>
      </c>
      <c r="Z270" s="264" t="s">
        <v>427</v>
      </c>
      <c r="AA270" s="264" t="s">
        <v>430</v>
      </c>
      <c r="AB270" s="208" t="s">
        <v>23</v>
      </c>
      <c r="AC270" s="216" t="s">
        <v>513</v>
      </c>
    </row>
    <row r="271" spans="1:29">
      <c r="A271" s="131">
        <v>3272621009</v>
      </c>
      <c r="B271" s="124">
        <v>60</v>
      </c>
      <c r="C271" s="125" t="s">
        <v>91</v>
      </c>
      <c r="D271" s="200" t="s">
        <v>90</v>
      </c>
      <c r="E271" s="126" t="s">
        <v>357</v>
      </c>
      <c r="F271" s="201" t="s">
        <v>9</v>
      </c>
      <c r="G271" s="201">
        <v>18</v>
      </c>
      <c r="H271" s="202" t="s">
        <v>594</v>
      </c>
      <c r="I271" s="203">
        <v>2870127</v>
      </c>
      <c r="J271" s="203">
        <v>136075</v>
      </c>
      <c r="K271" s="204">
        <v>0</v>
      </c>
      <c r="L271" s="204">
        <v>9000</v>
      </c>
      <c r="M271" s="204">
        <v>34000</v>
      </c>
      <c r="N271" s="204">
        <v>151800</v>
      </c>
      <c r="O271" s="204">
        <v>25000</v>
      </c>
      <c r="P271" s="205">
        <v>21000</v>
      </c>
      <c r="Q271" s="205">
        <v>354200</v>
      </c>
      <c r="R271" s="206">
        <v>0</v>
      </c>
      <c r="S271" s="206">
        <v>0</v>
      </c>
      <c r="T271" s="206">
        <v>494900</v>
      </c>
      <c r="U271" s="204">
        <v>0</v>
      </c>
      <c r="V271" s="204">
        <v>0</v>
      </c>
      <c r="W271" s="204">
        <v>0</v>
      </c>
      <c r="X271" s="204">
        <v>212100</v>
      </c>
      <c r="Y271" s="207">
        <v>0</v>
      </c>
      <c r="Z271" s="264" t="s">
        <v>46</v>
      </c>
      <c r="AA271" s="264" t="s">
        <v>595</v>
      </c>
      <c r="AB271" s="208" t="s">
        <v>26</v>
      </c>
      <c r="AC271" s="216" t="s">
        <v>513</v>
      </c>
    </row>
    <row r="272" spans="1:29">
      <c r="A272" s="131">
        <v>3272621010</v>
      </c>
      <c r="B272" s="124">
        <v>60</v>
      </c>
      <c r="C272" s="125" t="s">
        <v>91</v>
      </c>
      <c r="D272" s="200" t="s">
        <v>90</v>
      </c>
      <c r="E272" s="126" t="s">
        <v>357</v>
      </c>
      <c r="F272" s="201" t="s">
        <v>9</v>
      </c>
      <c r="G272" s="201">
        <v>18</v>
      </c>
      <c r="H272" s="202" t="s">
        <v>596</v>
      </c>
      <c r="I272" s="203">
        <v>2799500</v>
      </c>
      <c r="J272" s="203">
        <v>140273</v>
      </c>
      <c r="K272" s="204">
        <v>0</v>
      </c>
      <c r="L272" s="204">
        <v>9000</v>
      </c>
      <c r="M272" s="204">
        <v>40000</v>
      </c>
      <c r="N272" s="204">
        <v>199996</v>
      </c>
      <c r="O272" s="204">
        <v>29000</v>
      </c>
      <c r="P272" s="205">
        <v>21000</v>
      </c>
      <c r="Q272" s="205">
        <v>466658</v>
      </c>
      <c r="R272" s="206">
        <v>0</v>
      </c>
      <c r="S272" s="206">
        <v>0</v>
      </c>
      <c r="T272" s="206">
        <v>454300</v>
      </c>
      <c r="U272" s="204">
        <v>0</v>
      </c>
      <c r="V272" s="204">
        <v>0</v>
      </c>
      <c r="W272" s="204">
        <v>0</v>
      </c>
      <c r="X272" s="204">
        <v>194700</v>
      </c>
      <c r="Y272" s="207">
        <v>0</v>
      </c>
      <c r="Z272" s="264" t="s">
        <v>46</v>
      </c>
      <c r="AA272" s="264" t="s">
        <v>595</v>
      </c>
      <c r="AB272" s="208" t="s">
        <v>26</v>
      </c>
      <c r="AC272" s="216" t="s">
        <v>513</v>
      </c>
    </row>
    <row r="273" spans="1:29" ht="25.5" customHeight="1">
      <c r="A273" s="131">
        <v>5211510016</v>
      </c>
      <c r="B273" s="124">
        <v>60</v>
      </c>
      <c r="C273" s="125" t="s">
        <v>77</v>
      </c>
      <c r="D273" s="200" t="s">
        <v>90</v>
      </c>
      <c r="E273" s="126"/>
      <c r="F273" s="201" t="s">
        <v>9</v>
      </c>
      <c r="G273" s="201">
        <v>18</v>
      </c>
      <c r="H273" s="202" t="s">
        <v>597</v>
      </c>
      <c r="I273" s="203">
        <v>109276</v>
      </c>
      <c r="J273" s="203">
        <v>0</v>
      </c>
      <c r="K273" s="204">
        <v>3300</v>
      </c>
      <c r="L273" s="204">
        <v>3600</v>
      </c>
      <c r="M273" s="204">
        <v>3000</v>
      </c>
      <c r="N273" s="204">
        <v>27293</v>
      </c>
      <c r="O273" s="204">
        <v>0</v>
      </c>
      <c r="P273" s="205">
        <v>8400</v>
      </c>
      <c r="Q273" s="205">
        <v>63683</v>
      </c>
      <c r="R273" s="206">
        <v>0</v>
      </c>
      <c r="S273" s="206">
        <v>0</v>
      </c>
      <c r="T273" s="206">
        <v>0</v>
      </c>
      <c r="U273" s="204">
        <v>0</v>
      </c>
      <c r="V273" s="204">
        <v>0</v>
      </c>
      <c r="W273" s="204">
        <v>0</v>
      </c>
      <c r="X273" s="204">
        <v>0</v>
      </c>
      <c r="Y273" s="207">
        <v>0</v>
      </c>
      <c r="Z273" s="264" t="s">
        <v>36</v>
      </c>
      <c r="AA273" s="264" t="s">
        <v>30</v>
      </c>
      <c r="AB273" s="208" t="s">
        <v>19</v>
      </c>
      <c r="AC273" s="216" t="s">
        <v>513</v>
      </c>
    </row>
    <row r="274" spans="1:29" ht="25.5" customHeight="1">
      <c r="A274" s="131">
        <v>5211550004</v>
      </c>
      <c r="B274" s="124">
        <v>60</v>
      </c>
      <c r="C274" s="125" t="s">
        <v>91</v>
      </c>
      <c r="D274" s="200" t="s">
        <v>90</v>
      </c>
      <c r="E274" s="126"/>
      <c r="F274" s="201" t="s">
        <v>9</v>
      </c>
      <c r="G274" s="201">
        <v>18</v>
      </c>
      <c r="H274" s="202" t="s">
        <v>598</v>
      </c>
      <c r="I274" s="203">
        <v>328795</v>
      </c>
      <c r="J274" s="203">
        <v>11019</v>
      </c>
      <c r="K274" s="204">
        <v>0</v>
      </c>
      <c r="L274" s="204">
        <v>0</v>
      </c>
      <c r="M274" s="204">
        <v>6500</v>
      </c>
      <c r="N274" s="204">
        <v>93383</v>
      </c>
      <c r="O274" s="204">
        <v>0</v>
      </c>
      <c r="P274" s="205">
        <v>0</v>
      </c>
      <c r="Q274" s="205">
        <v>217893</v>
      </c>
      <c r="R274" s="206">
        <v>0</v>
      </c>
      <c r="S274" s="206">
        <v>0</v>
      </c>
      <c r="T274" s="206">
        <v>0</v>
      </c>
      <c r="U274" s="204">
        <v>0</v>
      </c>
      <c r="V274" s="204">
        <v>0</v>
      </c>
      <c r="W274" s="204">
        <v>0</v>
      </c>
      <c r="X274" s="204">
        <v>0</v>
      </c>
      <c r="Y274" s="207">
        <v>0</v>
      </c>
      <c r="Z274" s="264" t="s">
        <v>36</v>
      </c>
      <c r="AA274" s="264" t="s">
        <v>30</v>
      </c>
      <c r="AB274" s="208" t="s">
        <v>19</v>
      </c>
      <c r="AC274" s="216" t="s">
        <v>513</v>
      </c>
    </row>
    <row r="275" spans="1:29" ht="25.5" customHeight="1">
      <c r="A275" s="246">
        <v>5211550018</v>
      </c>
      <c r="B275" s="127">
        <v>60</v>
      </c>
      <c r="C275" s="128" t="s">
        <v>517</v>
      </c>
      <c r="D275" s="247" t="s">
        <v>90</v>
      </c>
      <c r="E275" s="248"/>
      <c r="F275" s="209" t="s">
        <v>9</v>
      </c>
      <c r="G275" s="209">
        <v>18</v>
      </c>
      <c r="H275" s="249" t="s">
        <v>638</v>
      </c>
      <c r="I275" s="250">
        <v>695500</v>
      </c>
      <c r="J275" s="250">
        <v>0</v>
      </c>
      <c r="K275" s="204">
        <v>15000</v>
      </c>
      <c r="L275" s="204">
        <v>45000</v>
      </c>
      <c r="M275" s="204">
        <v>15000</v>
      </c>
      <c r="N275" s="204">
        <v>154650</v>
      </c>
      <c r="O275" s="204">
        <v>0</v>
      </c>
      <c r="P275" s="205">
        <v>105000</v>
      </c>
      <c r="Q275" s="205">
        <v>360850</v>
      </c>
      <c r="R275" s="212">
        <v>0</v>
      </c>
      <c r="S275" s="212">
        <v>0</v>
      </c>
      <c r="T275" s="212">
        <v>0</v>
      </c>
      <c r="U275" s="213">
        <v>0</v>
      </c>
      <c r="V275" s="213">
        <v>0</v>
      </c>
      <c r="W275" s="213">
        <v>0</v>
      </c>
      <c r="X275" s="213">
        <v>0</v>
      </c>
      <c r="Y275" s="214">
        <v>0</v>
      </c>
      <c r="Z275" s="262" t="s">
        <v>52</v>
      </c>
      <c r="AA275" s="262" t="s">
        <v>297</v>
      </c>
      <c r="AB275" s="251" t="s">
        <v>561</v>
      </c>
      <c r="AC275" s="252" t="s">
        <v>513</v>
      </c>
    </row>
    <row r="276" spans="1:29" ht="25.5" customHeight="1">
      <c r="A276" s="90">
        <v>5621550006</v>
      </c>
      <c r="B276" s="127">
        <v>60</v>
      </c>
      <c r="C276" s="128" t="s">
        <v>517</v>
      </c>
      <c r="D276" s="129" t="s">
        <v>90</v>
      </c>
      <c r="E276" s="91"/>
      <c r="F276" s="209" t="s">
        <v>9</v>
      </c>
      <c r="G276" s="209">
        <v>18</v>
      </c>
      <c r="H276" s="210" t="s">
        <v>599</v>
      </c>
      <c r="I276" s="211">
        <v>470000</v>
      </c>
      <c r="J276" s="211">
        <v>0</v>
      </c>
      <c r="K276" s="204">
        <v>15000</v>
      </c>
      <c r="L276" s="204">
        <v>30000</v>
      </c>
      <c r="M276" s="204">
        <v>15000</v>
      </c>
      <c r="N276" s="204">
        <v>102000</v>
      </c>
      <c r="O276" s="204">
        <v>0</v>
      </c>
      <c r="P276" s="205">
        <v>70000</v>
      </c>
      <c r="Q276" s="205">
        <v>238000</v>
      </c>
      <c r="R276" s="212">
        <v>0</v>
      </c>
      <c r="S276" s="212">
        <v>0</v>
      </c>
      <c r="T276" s="212">
        <v>0</v>
      </c>
      <c r="U276" s="213">
        <v>0</v>
      </c>
      <c r="V276" s="213">
        <v>0</v>
      </c>
      <c r="W276" s="213">
        <v>0</v>
      </c>
      <c r="X276" s="213">
        <v>0</v>
      </c>
      <c r="Y276" s="214">
        <v>0</v>
      </c>
      <c r="Z276" s="262" t="s">
        <v>253</v>
      </c>
      <c r="AA276" s="262" t="s">
        <v>232</v>
      </c>
      <c r="AB276" s="130" t="s">
        <v>25</v>
      </c>
      <c r="AC276" s="215" t="s">
        <v>513</v>
      </c>
    </row>
    <row r="277" spans="1:29" ht="25.5" customHeight="1">
      <c r="A277" s="246">
        <v>3271112018</v>
      </c>
      <c r="B277" s="127">
        <v>60</v>
      </c>
      <c r="C277" s="128" t="s">
        <v>77</v>
      </c>
      <c r="D277" s="248" t="s">
        <v>358</v>
      </c>
      <c r="E277" s="248"/>
      <c r="F277" s="209" t="s">
        <v>9</v>
      </c>
      <c r="G277" s="209">
        <v>18</v>
      </c>
      <c r="H277" s="210" t="s">
        <v>806</v>
      </c>
      <c r="I277" s="250">
        <v>654133</v>
      </c>
      <c r="J277" s="250">
        <v>10947</v>
      </c>
      <c r="K277" s="204">
        <v>1576</v>
      </c>
      <c r="L277" s="204">
        <v>0</v>
      </c>
      <c r="M277" s="204">
        <v>6966</v>
      </c>
      <c r="N277" s="204">
        <v>0</v>
      </c>
      <c r="O277" s="204">
        <v>3641</v>
      </c>
      <c r="P277" s="205">
        <v>0</v>
      </c>
      <c r="Q277" s="205">
        <v>0</v>
      </c>
      <c r="R277" s="212">
        <v>21000</v>
      </c>
      <c r="S277" s="212">
        <v>161604</v>
      </c>
      <c r="T277" s="212">
        <v>161604</v>
      </c>
      <c r="U277" s="213">
        <v>0</v>
      </c>
      <c r="V277" s="213">
        <v>9000</v>
      </c>
      <c r="W277" s="213">
        <v>69260</v>
      </c>
      <c r="X277" s="213">
        <v>69260</v>
      </c>
      <c r="Y277" s="214">
        <v>0</v>
      </c>
      <c r="Z277" s="262" t="s">
        <v>253</v>
      </c>
      <c r="AA277" s="262" t="s">
        <v>835</v>
      </c>
      <c r="AB277" s="251" t="s">
        <v>194</v>
      </c>
      <c r="AC277" s="252" t="s">
        <v>513</v>
      </c>
    </row>
    <row r="278" spans="1:29" ht="25.5" customHeight="1">
      <c r="A278" s="246">
        <v>3271113004</v>
      </c>
      <c r="B278" s="127">
        <v>60</v>
      </c>
      <c r="C278" s="128" t="s">
        <v>77</v>
      </c>
      <c r="D278" s="248" t="s">
        <v>358</v>
      </c>
      <c r="E278" s="248"/>
      <c r="F278" s="209" t="s">
        <v>9</v>
      </c>
      <c r="G278" s="209">
        <v>18</v>
      </c>
      <c r="H278" s="210" t="s">
        <v>807</v>
      </c>
      <c r="I278" s="250">
        <v>398297</v>
      </c>
      <c r="J278" s="250">
        <v>20457</v>
      </c>
      <c r="K278" s="204">
        <v>5000</v>
      </c>
      <c r="L278" s="204">
        <v>0</v>
      </c>
      <c r="M278" s="204">
        <v>5000</v>
      </c>
      <c r="N278" s="204">
        <v>0</v>
      </c>
      <c r="O278" s="204">
        <v>0</v>
      </c>
      <c r="P278" s="205">
        <v>0</v>
      </c>
      <c r="Q278" s="205">
        <v>0</v>
      </c>
      <c r="R278" s="212">
        <v>102995</v>
      </c>
      <c r="S278" s="212">
        <v>154492</v>
      </c>
      <c r="T278" s="212">
        <v>0</v>
      </c>
      <c r="U278" s="213">
        <v>0</v>
      </c>
      <c r="V278" s="213">
        <v>44141</v>
      </c>
      <c r="W278" s="213">
        <v>66212</v>
      </c>
      <c r="X278" s="213">
        <v>0</v>
      </c>
      <c r="Y278" s="214">
        <v>0</v>
      </c>
      <c r="Z278" s="408" t="s">
        <v>255</v>
      </c>
      <c r="AA278" s="262" t="s">
        <v>232</v>
      </c>
      <c r="AB278" s="251" t="s">
        <v>48</v>
      </c>
      <c r="AC278" s="252" t="s">
        <v>513</v>
      </c>
    </row>
    <row r="279" spans="1:29" ht="25.5" customHeight="1">
      <c r="A279" s="246">
        <v>3271117002</v>
      </c>
      <c r="B279" s="127">
        <v>60</v>
      </c>
      <c r="C279" s="128" t="s">
        <v>77</v>
      </c>
      <c r="D279" s="248" t="s">
        <v>358</v>
      </c>
      <c r="E279" s="248"/>
      <c r="F279" s="209" t="s">
        <v>9</v>
      </c>
      <c r="G279" s="209">
        <v>18</v>
      </c>
      <c r="H279" s="210" t="s">
        <v>808</v>
      </c>
      <c r="I279" s="250">
        <v>1306057</v>
      </c>
      <c r="J279" s="250">
        <v>74512</v>
      </c>
      <c r="K279" s="204">
        <v>13340</v>
      </c>
      <c r="L279" s="204">
        <v>0</v>
      </c>
      <c r="M279" s="204">
        <v>12551</v>
      </c>
      <c r="N279" s="204">
        <v>0</v>
      </c>
      <c r="O279" s="204">
        <v>9000</v>
      </c>
      <c r="P279" s="205">
        <v>0</v>
      </c>
      <c r="Q279" s="205">
        <v>0</v>
      </c>
      <c r="R279" s="212">
        <v>93100</v>
      </c>
      <c r="S279" s="212">
        <v>331830</v>
      </c>
      <c r="T279" s="212">
        <v>316588</v>
      </c>
      <c r="U279" s="213">
        <v>0</v>
      </c>
      <c r="V279" s="213">
        <v>39900</v>
      </c>
      <c r="W279" s="213">
        <v>142214</v>
      </c>
      <c r="X279" s="213">
        <v>135681</v>
      </c>
      <c r="Y279" s="214">
        <v>0</v>
      </c>
      <c r="Z279" s="408" t="s">
        <v>279</v>
      </c>
      <c r="AA279" s="262" t="s">
        <v>835</v>
      </c>
      <c r="AB279" s="251" t="s">
        <v>23</v>
      </c>
      <c r="AC279" s="252" t="s">
        <v>513</v>
      </c>
    </row>
    <row r="280" spans="1:29" ht="25.5" customHeight="1">
      <c r="A280" s="246">
        <v>3271125137</v>
      </c>
      <c r="B280" s="127">
        <v>60</v>
      </c>
      <c r="C280" s="128" t="s">
        <v>249</v>
      </c>
      <c r="D280" s="248" t="s">
        <v>358</v>
      </c>
      <c r="E280" s="248"/>
      <c r="F280" s="209" t="s">
        <v>147</v>
      </c>
      <c r="G280" s="209">
        <v>18</v>
      </c>
      <c r="H280" s="210" t="s">
        <v>809</v>
      </c>
      <c r="I280" s="250">
        <v>770595</v>
      </c>
      <c r="J280" s="250">
        <v>72873</v>
      </c>
      <c r="K280" s="204">
        <v>12523</v>
      </c>
      <c r="L280" s="204">
        <v>0</v>
      </c>
      <c r="M280" s="204">
        <v>6000</v>
      </c>
      <c r="N280" s="204">
        <v>0</v>
      </c>
      <c r="O280" s="204">
        <v>2647</v>
      </c>
      <c r="P280" s="205">
        <v>0</v>
      </c>
      <c r="Q280" s="205">
        <v>0</v>
      </c>
      <c r="R280" s="212">
        <v>112000</v>
      </c>
      <c r="S280" s="212">
        <v>203000</v>
      </c>
      <c r="T280" s="212">
        <v>161902</v>
      </c>
      <c r="U280" s="213">
        <v>0</v>
      </c>
      <c r="V280" s="213">
        <v>48000</v>
      </c>
      <c r="W280" s="213">
        <v>87000</v>
      </c>
      <c r="X280" s="213">
        <v>64650</v>
      </c>
      <c r="Y280" s="214">
        <v>0</v>
      </c>
      <c r="Z280" s="262" t="s">
        <v>254</v>
      </c>
      <c r="AA280" s="409">
        <v>42705</v>
      </c>
      <c r="AB280" s="251" t="s">
        <v>533</v>
      </c>
      <c r="AC280" s="252" t="s">
        <v>513</v>
      </c>
    </row>
    <row r="281" spans="1:29" ht="25.5" customHeight="1">
      <c r="A281" s="246">
        <v>3271114141</v>
      </c>
      <c r="B281" s="127">
        <v>60</v>
      </c>
      <c r="C281" s="128" t="s">
        <v>77</v>
      </c>
      <c r="D281" s="248" t="s">
        <v>358</v>
      </c>
      <c r="E281" s="248"/>
      <c r="F281" s="209" t="s">
        <v>9</v>
      </c>
      <c r="G281" s="209">
        <v>18</v>
      </c>
      <c r="H281" s="210" t="s">
        <v>810</v>
      </c>
      <c r="I281" s="250">
        <v>471346</v>
      </c>
      <c r="J281" s="250">
        <v>0</v>
      </c>
      <c r="K281" s="204">
        <v>2000</v>
      </c>
      <c r="L281" s="204">
        <v>0</v>
      </c>
      <c r="M281" s="204">
        <v>4000</v>
      </c>
      <c r="N281" s="204">
        <v>0</v>
      </c>
      <c r="O281" s="204">
        <v>3000</v>
      </c>
      <c r="P281" s="205">
        <v>0</v>
      </c>
      <c r="Q281" s="205">
        <v>0</v>
      </c>
      <c r="R281" s="212">
        <v>21000</v>
      </c>
      <c r="S281" s="212">
        <v>154000</v>
      </c>
      <c r="T281" s="212">
        <v>163737</v>
      </c>
      <c r="U281" s="213">
        <v>0</v>
      </c>
      <c r="V281" s="213">
        <v>9000</v>
      </c>
      <c r="W281" s="213">
        <v>66000</v>
      </c>
      <c r="X281" s="213">
        <v>48609</v>
      </c>
      <c r="Y281" s="214">
        <v>0</v>
      </c>
      <c r="Z281" s="262" t="s">
        <v>253</v>
      </c>
      <c r="AA281" s="262" t="s">
        <v>820</v>
      </c>
      <c r="AB281" s="251" t="s">
        <v>41</v>
      </c>
      <c r="AC281" s="252" t="s">
        <v>513</v>
      </c>
    </row>
    <row r="282" spans="1:29" ht="25.5" customHeight="1">
      <c r="A282" s="246">
        <v>3271116093</v>
      </c>
      <c r="B282" s="127">
        <v>60</v>
      </c>
      <c r="C282" s="128" t="s">
        <v>77</v>
      </c>
      <c r="D282" s="248" t="s">
        <v>358</v>
      </c>
      <c r="E282" s="248"/>
      <c r="F282" s="209" t="s">
        <v>9</v>
      </c>
      <c r="G282" s="209">
        <v>18</v>
      </c>
      <c r="H282" s="210" t="s">
        <v>811</v>
      </c>
      <c r="I282" s="250">
        <v>396047</v>
      </c>
      <c r="J282" s="250">
        <v>30047</v>
      </c>
      <c r="K282" s="204">
        <v>12000</v>
      </c>
      <c r="L282" s="204">
        <v>0</v>
      </c>
      <c r="M282" s="204">
        <v>6000</v>
      </c>
      <c r="N282" s="204">
        <v>0</v>
      </c>
      <c r="O282" s="204">
        <v>2500</v>
      </c>
      <c r="P282" s="205">
        <v>0</v>
      </c>
      <c r="Q282" s="205">
        <v>0</v>
      </c>
      <c r="R282" s="212">
        <v>126630</v>
      </c>
      <c r="S282" s="212">
        <v>115220</v>
      </c>
      <c r="T282" s="212">
        <v>0</v>
      </c>
      <c r="U282" s="213">
        <v>0</v>
      </c>
      <c r="V282" s="213">
        <v>54270</v>
      </c>
      <c r="W282" s="213">
        <v>49380</v>
      </c>
      <c r="X282" s="213">
        <v>0</v>
      </c>
      <c r="Y282" s="214">
        <v>0</v>
      </c>
      <c r="Z282" s="408" t="s">
        <v>839</v>
      </c>
      <c r="AA282" s="262">
        <v>42248</v>
      </c>
      <c r="AB282" s="251" t="s">
        <v>25</v>
      </c>
      <c r="AC282" s="252" t="s">
        <v>513</v>
      </c>
    </row>
    <row r="283" spans="1:29" ht="25.5" customHeight="1">
      <c r="A283" s="246">
        <v>3271127003</v>
      </c>
      <c r="B283" s="127">
        <v>60</v>
      </c>
      <c r="C283" s="128" t="s">
        <v>77</v>
      </c>
      <c r="D283" s="248" t="s">
        <v>358</v>
      </c>
      <c r="E283" s="248"/>
      <c r="F283" s="209" t="s">
        <v>9</v>
      </c>
      <c r="G283" s="209">
        <v>18</v>
      </c>
      <c r="H283" s="210" t="s">
        <v>813</v>
      </c>
      <c r="I283" s="250">
        <v>672729</v>
      </c>
      <c r="J283" s="250">
        <v>7523</v>
      </c>
      <c r="K283" s="204">
        <v>4770</v>
      </c>
      <c r="L283" s="204">
        <v>0</v>
      </c>
      <c r="M283" s="204">
        <v>6000</v>
      </c>
      <c r="N283" s="204">
        <v>0</v>
      </c>
      <c r="O283" s="204">
        <v>3000</v>
      </c>
      <c r="P283" s="205">
        <v>0</v>
      </c>
      <c r="Q283" s="205">
        <v>0</v>
      </c>
      <c r="R283" s="212">
        <v>182401</v>
      </c>
      <c r="S283" s="212">
        <v>273603</v>
      </c>
      <c r="T283" s="212">
        <v>0</v>
      </c>
      <c r="U283" s="213">
        <v>0</v>
      </c>
      <c r="V283" s="213">
        <v>78173</v>
      </c>
      <c r="W283" s="213">
        <v>117259</v>
      </c>
      <c r="X283" s="213">
        <v>0</v>
      </c>
      <c r="Y283" s="214">
        <v>0</v>
      </c>
      <c r="Z283" s="408" t="s">
        <v>255</v>
      </c>
      <c r="AA283" s="262" t="s">
        <v>30</v>
      </c>
      <c r="AB283" s="251" t="s">
        <v>47</v>
      </c>
      <c r="AC283" s="252" t="s">
        <v>513</v>
      </c>
    </row>
    <row r="284" spans="1:29" ht="25.5" customHeight="1">
      <c r="A284" s="246">
        <v>3271116266</v>
      </c>
      <c r="B284" s="127">
        <v>60</v>
      </c>
      <c r="C284" s="128" t="s">
        <v>77</v>
      </c>
      <c r="D284" s="248" t="s">
        <v>358</v>
      </c>
      <c r="E284" s="248"/>
      <c r="F284" s="209" t="s">
        <v>9</v>
      </c>
      <c r="G284" s="209">
        <v>18</v>
      </c>
      <c r="H284" s="210" t="s">
        <v>814</v>
      </c>
      <c r="I284" s="250">
        <v>495243</v>
      </c>
      <c r="J284" s="250">
        <v>44128</v>
      </c>
      <c r="K284" s="204">
        <v>10000</v>
      </c>
      <c r="L284" s="204">
        <v>0</v>
      </c>
      <c r="M284" s="204">
        <v>6000</v>
      </c>
      <c r="N284" s="204">
        <v>0</v>
      </c>
      <c r="O284" s="204">
        <v>2000</v>
      </c>
      <c r="P284" s="205">
        <v>0</v>
      </c>
      <c r="Q284" s="205">
        <v>0</v>
      </c>
      <c r="R284" s="212">
        <v>74680</v>
      </c>
      <c r="S284" s="212">
        <v>154700</v>
      </c>
      <c r="T284" s="212">
        <v>73800</v>
      </c>
      <c r="U284" s="213">
        <v>0</v>
      </c>
      <c r="V284" s="213">
        <v>32006</v>
      </c>
      <c r="W284" s="213">
        <v>66300</v>
      </c>
      <c r="X284" s="213">
        <v>31629</v>
      </c>
      <c r="Y284" s="214">
        <v>0</v>
      </c>
      <c r="Z284" s="408" t="s">
        <v>279</v>
      </c>
      <c r="AA284" s="262" t="s">
        <v>836</v>
      </c>
      <c r="AB284" s="251" t="s">
        <v>25</v>
      </c>
      <c r="AC284" s="252" t="s">
        <v>513</v>
      </c>
    </row>
    <row r="285" spans="1:29" ht="25.5" customHeight="1">
      <c r="A285" s="246">
        <v>5611550009</v>
      </c>
      <c r="B285" s="127">
        <v>60</v>
      </c>
      <c r="C285" s="128" t="s">
        <v>517</v>
      </c>
      <c r="D285" s="248" t="s">
        <v>357</v>
      </c>
      <c r="E285" s="248"/>
      <c r="F285" s="209" t="s">
        <v>9</v>
      </c>
      <c r="G285" s="209">
        <v>18</v>
      </c>
      <c r="H285" s="210" t="s">
        <v>837</v>
      </c>
      <c r="I285" s="250">
        <v>1208000</v>
      </c>
      <c r="J285" s="250">
        <v>0</v>
      </c>
      <c r="K285" s="204">
        <v>8000</v>
      </c>
      <c r="L285" s="204">
        <v>0</v>
      </c>
      <c r="M285" s="204">
        <v>15000</v>
      </c>
      <c r="N285" s="204">
        <v>0</v>
      </c>
      <c r="O285" s="204">
        <v>15000</v>
      </c>
      <c r="P285" s="205">
        <v>0</v>
      </c>
      <c r="Q285" s="205">
        <v>0</v>
      </c>
      <c r="R285" s="212">
        <v>175000</v>
      </c>
      <c r="S285" s="212">
        <v>322000</v>
      </c>
      <c r="T285" s="212">
        <v>322000</v>
      </c>
      <c r="U285" s="213">
        <v>0</v>
      </c>
      <c r="V285" s="213">
        <v>75000</v>
      </c>
      <c r="W285" s="213">
        <v>138000</v>
      </c>
      <c r="X285" s="213">
        <v>138000</v>
      </c>
      <c r="Y285" s="214">
        <v>0</v>
      </c>
      <c r="Z285" s="408" t="s">
        <v>253</v>
      </c>
      <c r="AA285" s="262" t="s">
        <v>836</v>
      </c>
      <c r="AB285" s="251" t="s">
        <v>568</v>
      </c>
      <c r="AC285" s="252" t="s">
        <v>513</v>
      </c>
    </row>
    <row r="286" spans="1:29" ht="25.5" customHeight="1">
      <c r="A286" s="246">
        <v>3271116280</v>
      </c>
      <c r="B286" s="127">
        <v>60</v>
      </c>
      <c r="C286" s="128" t="s">
        <v>77</v>
      </c>
      <c r="D286" s="248" t="s">
        <v>358</v>
      </c>
      <c r="E286" s="248"/>
      <c r="F286" s="209" t="s">
        <v>9</v>
      </c>
      <c r="G286" s="209">
        <v>18</v>
      </c>
      <c r="H286" s="210" t="s">
        <v>815</v>
      </c>
      <c r="I286" s="250">
        <v>303633</v>
      </c>
      <c r="J286" s="250">
        <v>10005</v>
      </c>
      <c r="K286" s="204">
        <v>23954</v>
      </c>
      <c r="L286" s="204">
        <v>0</v>
      </c>
      <c r="M286" s="204">
        <v>4000</v>
      </c>
      <c r="N286" s="204">
        <v>0</v>
      </c>
      <c r="O286" s="204">
        <v>0</v>
      </c>
      <c r="P286" s="205">
        <v>0</v>
      </c>
      <c r="Q286" s="205">
        <v>0</v>
      </c>
      <c r="R286" s="212">
        <v>46492</v>
      </c>
      <c r="S286" s="212">
        <v>70000</v>
      </c>
      <c r="T286" s="212">
        <v>69479</v>
      </c>
      <c r="U286" s="213">
        <v>0</v>
      </c>
      <c r="V286" s="213">
        <v>19926</v>
      </c>
      <c r="W286" s="213">
        <v>30000</v>
      </c>
      <c r="X286" s="213">
        <v>29777</v>
      </c>
      <c r="Y286" s="214">
        <v>0</v>
      </c>
      <c r="Z286" s="408" t="s">
        <v>279</v>
      </c>
      <c r="AA286" s="262" t="s">
        <v>836</v>
      </c>
      <c r="AB286" s="251" t="s">
        <v>49</v>
      </c>
      <c r="AC286" s="252" t="s">
        <v>513</v>
      </c>
    </row>
    <row r="287" spans="1:29" ht="25.5" customHeight="1">
      <c r="A287" s="246">
        <v>3272851067</v>
      </c>
      <c r="B287" s="127">
        <v>60</v>
      </c>
      <c r="C287" s="128" t="s">
        <v>246</v>
      </c>
      <c r="D287" s="248" t="s">
        <v>357</v>
      </c>
      <c r="E287" s="248"/>
      <c r="F287" s="209" t="s">
        <v>8</v>
      </c>
      <c r="G287" s="209">
        <v>18</v>
      </c>
      <c r="H287" s="210" t="s">
        <v>816</v>
      </c>
      <c r="I287" s="250">
        <v>8932348</v>
      </c>
      <c r="J287" s="250">
        <v>521999</v>
      </c>
      <c r="K287" s="204">
        <v>45000</v>
      </c>
      <c r="L287" s="204">
        <v>0</v>
      </c>
      <c r="M287" s="204">
        <v>85598</v>
      </c>
      <c r="N287" s="204">
        <v>0</v>
      </c>
      <c r="O287" s="204">
        <v>89104</v>
      </c>
      <c r="P287" s="205">
        <v>0</v>
      </c>
      <c r="Q287" s="205">
        <v>0</v>
      </c>
      <c r="R287" s="212">
        <f>1110084-15266</f>
        <v>1094818</v>
      </c>
      <c r="S287" s="212">
        <v>1837500</v>
      </c>
      <c r="T287" s="212">
        <v>1837500</v>
      </c>
      <c r="U287" s="213">
        <v>291701</v>
      </c>
      <c r="V287" s="204">
        <f>189584-6542</f>
        <v>183042</v>
      </c>
      <c r="W287" s="213">
        <v>787500</v>
      </c>
      <c r="X287" s="213">
        <v>787500</v>
      </c>
      <c r="Y287" s="214">
        <v>0</v>
      </c>
      <c r="Z287" s="408" t="s">
        <v>240</v>
      </c>
      <c r="AA287" s="408" t="s">
        <v>838</v>
      </c>
      <c r="AB287" s="251" t="s">
        <v>530</v>
      </c>
      <c r="AC287" s="252" t="s">
        <v>513</v>
      </c>
    </row>
    <row r="288" spans="1:29" ht="25.5" customHeight="1">
      <c r="A288" s="246">
        <v>3271114001</v>
      </c>
      <c r="B288" s="127">
        <v>60</v>
      </c>
      <c r="C288" s="128" t="s">
        <v>77</v>
      </c>
      <c r="D288" s="248" t="s">
        <v>6</v>
      </c>
      <c r="E288" s="248"/>
      <c r="F288" s="209" t="s">
        <v>9</v>
      </c>
      <c r="G288" s="209">
        <v>18</v>
      </c>
      <c r="H288" s="210" t="s">
        <v>817</v>
      </c>
      <c r="I288" s="250">
        <v>747269</v>
      </c>
      <c r="J288" s="250">
        <v>24490</v>
      </c>
      <c r="K288" s="204">
        <v>377192</v>
      </c>
      <c r="L288" s="204">
        <v>0</v>
      </c>
      <c r="M288" s="204">
        <v>345587</v>
      </c>
      <c r="N288" s="204">
        <v>0</v>
      </c>
      <c r="O288" s="204">
        <v>0</v>
      </c>
      <c r="P288" s="205">
        <v>0</v>
      </c>
      <c r="Q288" s="205">
        <v>0</v>
      </c>
      <c r="R288" s="212">
        <v>0</v>
      </c>
      <c r="S288" s="212">
        <v>0</v>
      </c>
      <c r="T288" s="212">
        <v>0</v>
      </c>
      <c r="U288" s="213">
        <v>0</v>
      </c>
      <c r="V288" s="213">
        <v>0</v>
      </c>
      <c r="W288" s="213">
        <v>0</v>
      </c>
      <c r="X288" s="213">
        <v>0</v>
      </c>
      <c r="Y288" s="214">
        <v>0</v>
      </c>
      <c r="Z288" s="262" t="s">
        <v>241</v>
      </c>
      <c r="AA288" s="262" t="s">
        <v>46</v>
      </c>
      <c r="AB288" s="251" t="s">
        <v>50</v>
      </c>
      <c r="AC288" s="252" t="s">
        <v>513</v>
      </c>
    </row>
    <row r="289" spans="1:29" ht="25.5" customHeight="1">
      <c r="A289" s="246">
        <v>3271114015</v>
      </c>
      <c r="B289" s="127">
        <v>60</v>
      </c>
      <c r="C289" s="128" t="s">
        <v>77</v>
      </c>
      <c r="D289" s="248" t="s">
        <v>6</v>
      </c>
      <c r="E289" s="248"/>
      <c r="F289" s="209" t="s">
        <v>9</v>
      </c>
      <c r="G289" s="209">
        <v>18</v>
      </c>
      <c r="H289" s="210" t="s">
        <v>818</v>
      </c>
      <c r="I289" s="250">
        <v>633556</v>
      </c>
      <c r="J289" s="250">
        <v>7414</v>
      </c>
      <c r="K289" s="204">
        <v>123500</v>
      </c>
      <c r="L289" s="204">
        <v>0</v>
      </c>
      <c r="M289" s="204">
        <v>261100</v>
      </c>
      <c r="N289" s="204">
        <v>0</v>
      </c>
      <c r="O289" s="204">
        <v>241542</v>
      </c>
      <c r="P289" s="205">
        <v>0</v>
      </c>
      <c r="Q289" s="205">
        <v>0</v>
      </c>
      <c r="R289" s="212">
        <v>0</v>
      </c>
      <c r="S289" s="212">
        <v>0</v>
      </c>
      <c r="T289" s="212">
        <v>0</v>
      </c>
      <c r="U289" s="213">
        <v>0</v>
      </c>
      <c r="V289" s="213">
        <v>0</v>
      </c>
      <c r="W289" s="213">
        <v>0</v>
      </c>
      <c r="X289" s="213">
        <v>0</v>
      </c>
      <c r="Y289" s="214">
        <v>0</v>
      </c>
      <c r="Z289" s="262" t="s">
        <v>255</v>
      </c>
      <c r="AA289" s="262" t="s">
        <v>820</v>
      </c>
      <c r="AB289" s="251" t="s">
        <v>41</v>
      </c>
      <c r="AC289" s="252" t="s">
        <v>513</v>
      </c>
    </row>
    <row r="290" spans="1:29" ht="25.5" customHeight="1">
      <c r="A290" s="393">
        <v>3271114033</v>
      </c>
      <c r="B290" s="394">
        <v>60</v>
      </c>
      <c r="C290" s="391" t="s">
        <v>77</v>
      </c>
      <c r="D290" s="248" t="s">
        <v>6</v>
      </c>
      <c r="E290" s="248"/>
      <c r="F290" s="390" t="s">
        <v>9</v>
      </c>
      <c r="G290" s="209">
        <v>18</v>
      </c>
      <c r="H290" s="210" t="s">
        <v>819</v>
      </c>
      <c r="I290" s="250">
        <v>670072</v>
      </c>
      <c r="J290" s="250">
        <v>22075</v>
      </c>
      <c r="K290" s="204">
        <v>181422</v>
      </c>
      <c r="L290" s="204">
        <v>0</v>
      </c>
      <c r="M290" s="204">
        <v>466575</v>
      </c>
      <c r="N290" s="204">
        <v>0</v>
      </c>
      <c r="O290" s="204">
        <v>0</v>
      </c>
      <c r="P290" s="205">
        <v>0</v>
      </c>
      <c r="Q290" s="205">
        <v>0</v>
      </c>
      <c r="R290" s="212">
        <v>0</v>
      </c>
      <c r="S290" s="212">
        <v>0</v>
      </c>
      <c r="T290" s="212">
        <v>0</v>
      </c>
      <c r="U290" s="213">
        <v>0</v>
      </c>
      <c r="V290" s="213">
        <v>0</v>
      </c>
      <c r="W290" s="213">
        <v>0</v>
      </c>
      <c r="X290" s="213">
        <v>0</v>
      </c>
      <c r="Y290" s="214">
        <v>0</v>
      </c>
      <c r="Z290" s="262" t="s">
        <v>52</v>
      </c>
      <c r="AA290" s="262" t="s">
        <v>30</v>
      </c>
      <c r="AB290" s="251" t="s">
        <v>50</v>
      </c>
      <c r="AC290" s="252" t="s">
        <v>513</v>
      </c>
    </row>
    <row r="291" spans="1:29" ht="12.75" customHeight="1">
      <c r="A291" s="225"/>
      <c r="B291" s="195"/>
      <c r="C291" s="195"/>
      <c r="D291" s="195"/>
      <c r="E291" s="199"/>
      <c r="F291" s="195"/>
      <c r="G291" s="195">
        <v>19</v>
      </c>
      <c r="H291" s="196" t="s">
        <v>230</v>
      </c>
      <c r="I291" s="198">
        <f>SUM(I292:I299)</f>
        <v>2369864</v>
      </c>
      <c r="J291" s="198">
        <f>SUM(J292:J299)</f>
        <v>0</v>
      </c>
      <c r="K291" s="198">
        <f t="shared" ref="K291:Y291" si="36">SUM(K292:K299)</f>
        <v>2369864</v>
      </c>
      <c r="L291" s="198">
        <f>SUM(L292:L299)</f>
        <v>0</v>
      </c>
      <c r="M291" s="198">
        <f t="shared" si="36"/>
        <v>2349847</v>
      </c>
      <c r="N291" s="198">
        <f>SUM(N292:N299)</f>
        <v>0</v>
      </c>
      <c r="O291" s="198">
        <f t="shared" si="36"/>
        <v>2235000</v>
      </c>
      <c r="P291" s="198">
        <f t="shared" si="36"/>
        <v>0</v>
      </c>
      <c r="Q291" s="198">
        <f t="shared" si="36"/>
        <v>0</v>
      </c>
      <c r="R291" s="198">
        <f t="shared" si="36"/>
        <v>0</v>
      </c>
      <c r="S291" s="198">
        <f t="shared" si="36"/>
        <v>0</v>
      </c>
      <c r="T291" s="198">
        <f t="shared" si="36"/>
        <v>0</v>
      </c>
      <c r="U291" s="198">
        <f t="shared" si="36"/>
        <v>0</v>
      </c>
      <c r="V291" s="198">
        <f t="shared" si="36"/>
        <v>0</v>
      </c>
      <c r="W291" s="198">
        <f t="shared" si="36"/>
        <v>0</v>
      </c>
      <c r="X291" s="198">
        <f t="shared" si="36"/>
        <v>0</v>
      </c>
      <c r="Y291" s="198">
        <f t="shared" si="36"/>
        <v>0</v>
      </c>
      <c r="Z291" s="265"/>
      <c r="AA291" s="265"/>
      <c r="AB291" s="195"/>
      <c r="AC291" s="226" t="s">
        <v>513</v>
      </c>
    </row>
    <row r="292" spans="1:29" ht="12.75" customHeight="1">
      <c r="A292" s="131">
        <v>3272441014</v>
      </c>
      <c r="B292" s="124">
        <v>60</v>
      </c>
      <c r="C292" s="125" t="s">
        <v>517</v>
      </c>
      <c r="D292" s="200" t="s">
        <v>59</v>
      </c>
      <c r="E292" s="126"/>
      <c r="F292" s="201" t="s">
        <v>88</v>
      </c>
      <c r="G292" s="201">
        <v>19</v>
      </c>
      <c r="H292" s="202" t="s">
        <v>108</v>
      </c>
      <c r="I292" s="203">
        <v>120333</v>
      </c>
      <c r="J292" s="203" t="s">
        <v>220</v>
      </c>
      <c r="K292" s="204">
        <v>120333</v>
      </c>
      <c r="L292" s="204">
        <v>0</v>
      </c>
      <c r="M292" s="204">
        <v>111847</v>
      </c>
      <c r="N292" s="204">
        <v>0</v>
      </c>
      <c r="O292" s="204">
        <v>0</v>
      </c>
      <c r="P292" s="205">
        <v>0</v>
      </c>
      <c r="Q292" s="205">
        <v>0</v>
      </c>
      <c r="R292" s="206">
        <v>0</v>
      </c>
      <c r="S292" s="206">
        <v>0</v>
      </c>
      <c r="T292" s="206">
        <v>0</v>
      </c>
      <c r="U292" s="204">
        <v>0</v>
      </c>
      <c r="V292" s="204">
        <v>0</v>
      </c>
      <c r="W292" s="204">
        <v>0</v>
      </c>
      <c r="X292" s="204">
        <v>0</v>
      </c>
      <c r="Y292" s="207">
        <v>0</v>
      </c>
      <c r="Z292" s="264" t="s">
        <v>514</v>
      </c>
      <c r="AA292" s="264" t="s">
        <v>515</v>
      </c>
      <c r="AB292" s="208" t="s">
        <v>545</v>
      </c>
      <c r="AC292" s="216" t="s">
        <v>513</v>
      </c>
    </row>
    <row r="293" spans="1:29" ht="12.75" customHeight="1">
      <c r="A293" s="131">
        <v>3272544004</v>
      </c>
      <c r="B293" s="124">
        <v>50</v>
      </c>
      <c r="C293" s="125" t="s">
        <v>517</v>
      </c>
      <c r="D293" s="200" t="s">
        <v>59</v>
      </c>
      <c r="E293" s="126"/>
      <c r="F293" s="201" t="s">
        <v>88</v>
      </c>
      <c r="G293" s="201">
        <v>19</v>
      </c>
      <c r="H293" s="202" t="s">
        <v>109</v>
      </c>
      <c r="I293" s="203">
        <v>3000</v>
      </c>
      <c r="J293" s="203" t="s">
        <v>220</v>
      </c>
      <c r="K293" s="204">
        <v>3000</v>
      </c>
      <c r="L293" s="204">
        <v>0</v>
      </c>
      <c r="M293" s="204">
        <v>3000</v>
      </c>
      <c r="N293" s="204">
        <v>0</v>
      </c>
      <c r="O293" s="204">
        <v>0</v>
      </c>
      <c r="P293" s="205">
        <v>0</v>
      </c>
      <c r="Q293" s="205">
        <v>0</v>
      </c>
      <c r="R293" s="206">
        <v>0</v>
      </c>
      <c r="S293" s="206">
        <v>0</v>
      </c>
      <c r="T293" s="206">
        <v>0</v>
      </c>
      <c r="U293" s="204">
        <v>0</v>
      </c>
      <c r="V293" s="204">
        <v>0</v>
      </c>
      <c r="W293" s="204">
        <v>0</v>
      </c>
      <c r="X293" s="204">
        <v>0</v>
      </c>
      <c r="Y293" s="207">
        <v>0</v>
      </c>
      <c r="Z293" s="264" t="s">
        <v>514</v>
      </c>
      <c r="AA293" s="264" t="s">
        <v>515</v>
      </c>
      <c r="AB293" s="208" t="s">
        <v>575</v>
      </c>
      <c r="AC293" s="216" t="s">
        <v>513</v>
      </c>
    </row>
    <row r="294" spans="1:29" ht="12.75" customHeight="1">
      <c r="A294" s="131">
        <v>3272544004</v>
      </c>
      <c r="B294" s="124">
        <v>60</v>
      </c>
      <c r="C294" s="125" t="s">
        <v>517</v>
      </c>
      <c r="D294" s="200" t="s">
        <v>59</v>
      </c>
      <c r="E294" s="126"/>
      <c r="F294" s="201" t="s">
        <v>88</v>
      </c>
      <c r="G294" s="201">
        <v>19</v>
      </c>
      <c r="H294" s="202" t="s">
        <v>109</v>
      </c>
      <c r="I294" s="203">
        <v>5000</v>
      </c>
      <c r="J294" s="203" t="s">
        <v>220</v>
      </c>
      <c r="K294" s="204">
        <v>5000</v>
      </c>
      <c r="L294" s="204">
        <v>0</v>
      </c>
      <c r="M294" s="204">
        <v>5000</v>
      </c>
      <c r="N294" s="204">
        <v>0</v>
      </c>
      <c r="O294" s="204">
        <v>5000</v>
      </c>
      <c r="P294" s="205">
        <v>0</v>
      </c>
      <c r="Q294" s="205">
        <v>0</v>
      </c>
      <c r="R294" s="206">
        <v>0</v>
      </c>
      <c r="S294" s="206">
        <v>0</v>
      </c>
      <c r="T294" s="206">
        <v>0</v>
      </c>
      <c r="U294" s="204">
        <v>0</v>
      </c>
      <c r="V294" s="204">
        <v>0</v>
      </c>
      <c r="W294" s="204">
        <v>0</v>
      </c>
      <c r="X294" s="204">
        <v>0</v>
      </c>
      <c r="Y294" s="207">
        <v>0</v>
      </c>
      <c r="Z294" s="264" t="s">
        <v>514</v>
      </c>
      <c r="AA294" s="264" t="s">
        <v>515</v>
      </c>
      <c r="AB294" s="208" t="s">
        <v>575</v>
      </c>
      <c r="AC294" s="216" t="s">
        <v>513</v>
      </c>
    </row>
    <row r="295" spans="1:29" ht="25.5" customHeight="1">
      <c r="A295" s="131">
        <v>5001210002</v>
      </c>
      <c r="B295" s="124">
        <v>50</v>
      </c>
      <c r="C295" s="125" t="s">
        <v>249</v>
      </c>
      <c r="D295" s="200" t="s">
        <v>59</v>
      </c>
      <c r="E295" s="126"/>
      <c r="F295" s="201" t="s">
        <v>88</v>
      </c>
      <c r="G295" s="201">
        <v>19</v>
      </c>
      <c r="H295" s="202" t="s">
        <v>122</v>
      </c>
      <c r="I295" s="203">
        <v>190000</v>
      </c>
      <c r="J295" s="203" t="s">
        <v>220</v>
      </c>
      <c r="K295" s="204">
        <v>190000</v>
      </c>
      <c r="L295" s="204">
        <v>0</v>
      </c>
      <c r="M295" s="204">
        <v>190000</v>
      </c>
      <c r="N295" s="204">
        <v>0</v>
      </c>
      <c r="O295" s="204">
        <v>190000</v>
      </c>
      <c r="P295" s="205">
        <v>0</v>
      </c>
      <c r="Q295" s="205">
        <v>0</v>
      </c>
      <c r="R295" s="206">
        <v>0</v>
      </c>
      <c r="S295" s="206">
        <v>0</v>
      </c>
      <c r="T295" s="206">
        <v>0</v>
      </c>
      <c r="U295" s="204">
        <v>0</v>
      </c>
      <c r="V295" s="204">
        <v>0</v>
      </c>
      <c r="W295" s="204">
        <v>0</v>
      </c>
      <c r="X295" s="204">
        <v>0</v>
      </c>
      <c r="Y295" s="207">
        <v>0</v>
      </c>
      <c r="Z295" s="264" t="s">
        <v>514</v>
      </c>
      <c r="AA295" s="264" t="s">
        <v>515</v>
      </c>
      <c r="AB295" s="208" t="s">
        <v>516</v>
      </c>
      <c r="AC295" s="216" t="s">
        <v>513</v>
      </c>
    </row>
    <row r="296" spans="1:29" ht="12.75" customHeight="1">
      <c r="A296" s="131">
        <v>5001250002</v>
      </c>
      <c r="B296" s="124">
        <v>50</v>
      </c>
      <c r="C296" s="125" t="s">
        <v>517</v>
      </c>
      <c r="D296" s="200" t="s">
        <v>59</v>
      </c>
      <c r="E296" s="126"/>
      <c r="F296" s="201" t="s">
        <v>88</v>
      </c>
      <c r="G296" s="201">
        <v>19</v>
      </c>
      <c r="H296" s="202" t="s">
        <v>123</v>
      </c>
      <c r="I296" s="203">
        <v>150000</v>
      </c>
      <c r="J296" s="203" t="s">
        <v>220</v>
      </c>
      <c r="K296" s="204">
        <v>150000</v>
      </c>
      <c r="L296" s="204">
        <v>0</v>
      </c>
      <c r="M296" s="204">
        <v>150000</v>
      </c>
      <c r="N296" s="204">
        <v>0</v>
      </c>
      <c r="O296" s="204">
        <v>150000</v>
      </c>
      <c r="P296" s="205">
        <v>0</v>
      </c>
      <c r="Q296" s="205">
        <v>0</v>
      </c>
      <c r="R296" s="206">
        <v>0</v>
      </c>
      <c r="S296" s="206">
        <v>0</v>
      </c>
      <c r="T296" s="206">
        <v>0</v>
      </c>
      <c r="U296" s="204">
        <v>0</v>
      </c>
      <c r="V296" s="204">
        <v>0</v>
      </c>
      <c r="W296" s="204">
        <v>0</v>
      </c>
      <c r="X296" s="204">
        <v>0</v>
      </c>
      <c r="Y296" s="207">
        <v>0</v>
      </c>
      <c r="Z296" s="264" t="s">
        <v>514</v>
      </c>
      <c r="AA296" s="264" t="s">
        <v>515</v>
      </c>
      <c r="AB296" s="208" t="s">
        <v>516</v>
      </c>
      <c r="AC296" s="216" t="s">
        <v>513</v>
      </c>
    </row>
    <row r="297" spans="1:29" ht="12.75" customHeight="1">
      <c r="A297" s="131">
        <v>5001510002</v>
      </c>
      <c r="B297" s="124">
        <v>60</v>
      </c>
      <c r="C297" s="125" t="s">
        <v>249</v>
      </c>
      <c r="D297" s="200" t="s">
        <v>59</v>
      </c>
      <c r="E297" s="126"/>
      <c r="F297" s="201" t="s">
        <v>88</v>
      </c>
      <c r="G297" s="201">
        <v>19</v>
      </c>
      <c r="H297" s="202" t="s">
        <v>600</v>
      </c>
      <c r="I297" s="203">
        <v>711531</v>
      </c>
      <c r="J297" s="203" t="s">
        <v>220</v>
      </c>
      <c r="K297" s="204">
        <v>711531</v>
      </c>
      <c r="L297" s="204">
        <v>0</v>
      </c>
      <c r="M297" s="204">
        <v>700000</v>
      </c>
      <c r="N297" s="204">
        <v>0</v>
      </c>
      <c r="O297" s="204">
        <v>700000</v>
      </c>
      <c r="P297" s="205">
        <v>0</v>
      </c>
      <c r="Q297" s="205">
        <v>0</v>
      </c>
      <c r="R297" s="206">
        <v>0</v>
      </c>
      <c r="S297" s="206">
        <v>0</v>
      </c>
      <c r="T297" s="206">
        <v>0</v>
      </c>
      <c r="U297" s="204">
        <v>0</v>
      </c>
      <c r="V297" s="204">
        <v>0</v>
      </c>
      <c r="W297" s="204">
        <v>0</v>
      </c>
      <c r="X297" s="204">
        <v>0</v>
      </c>
      <c r="Y297" s="207">
        <v>0</v>
      </c>
      <c r="Z297" s="264" t="s">
        <v>514</v>
      </c>
      <c r="AA297" s="264" t="s">
        <v>515</v>
      </c>
      <c r="AB297" s="208" t="s">
        <v>516</v>
      </c>
      <c r="AC297" s="216" t="s">
        <v>513</v>
      </c>
    </row>
    <row r="298" spans="1:29" ht="12.75" customHeight="1">
      <c r="A298" s="131">
        <v>5001540001</v>
      </c>
      <c r="B298" s="124">
        <v>60</v>
      </c>
      <c r="C298" s="125" t="s">
        <v>246</v>
      </c>
      <c r="D298" s="200" t="s">
        <v>59</v>
      </c>
      <c r="E298" s="126"/>
      <c r="F298" s="201" t="s">
        <v>88</v>
      </c>
      <c r="G298" s="201">
        <v>19</v>
      </c>
      <c r="H298" s="202" t="s">
        <v>149</v>
      </c>
      <c r="I298" s="203">
        <v>600000</v>
      </c>
      <c r="J298" s="203" t="s">
        <v>220</v>
      </c>
      <c r="K298" s="204">
        <v>600000</v>
      </c>
      <c r="L298" s="204">
        <v>0</v>
      </c>
      <c r="M298" s="204">
        <v>600000</v>
      </c>
      <c r="N298" s="204">
        <v>0</v>
      </c>
      <c r="O298" s="204">
        <v>600000</v>
      </c>
      <c r="P298" s="205">
        <v>0</v>
      </c>
      <c r="Q298" s="205">
        <v>0</v>
      </c>
      <c r="R298" s="206">
        <v>0</v>
      </c>
      <c r="S298" s="206">
        <v>0</v>
      </c>
      <c r="T298" s="206">
        <v>0</v>
      </c>
      <c r="U298" s="204">
        <v>0</v>
      </c>
      <c r="V298" s="204">
        <v>0</v>
      </c>
      <c r="W298" s="204">
        <v>0</v>
      </c>
      <c r="X298" s="204">
        <v>0</v>
      </c>
      <c r="Y298" s="207">
        <v>0</v>
      </c>
      <c r="Z298" s="264" t="s">
        <v>514</v>
      </c>
      <c r="AA298" s="264" t="s">
        <v>515</v>
      </c>
      <c r="AB298" s="208" t="s">
        <v>516</v>
      </c>
      <c r="AC298" s="216" t="s">
        <v>513</v>
      </c>
    </row>
    <row r="299" spans="1:29" ht="12.75" customHeight="1">
      <c r="A299" s="131">
        <v>5001550003</v>
      </c>
      <c r="B299" s="124">
        <v>60</v>
      </c>
      <c r="C299" s="125" t="s">
        <v>517</v>
      </c>
      <c r="D299" s="200" t="s">
        <v>59</v>
      </c>
      <c r="E299" s="126"/>
      <c r="F299" s="201" t="s">
        <v>88</v>
      </c>
      <c r="G299" s="201">
        <v>19</v>
      </c>
      <c r="H299" s="202" t="s">
        <v>601</v>
      </c>
      <c r="I299" s="203">
        <v>590000</v>
      </c>
      <c r="J299" s="203" t="s">
        <v>220</v>
      </c>
      <c r="K299" s="204">
        <v>590000</v>
      </c>
      <c r="L299" s="204">
        <v>0</v>
      </c>
      <c r="M299" s="204">
        <v>590000</v>
      </c>
      <c r="N299" s="204">
        <v>0</v>
      </c>
      <c r="O299" s="204">
        <v>590000</v>
      </c>
      <c r="P299" s="205">
        <v>0</v>
      </c>
      <c r="Q299" s="205">
        <v>0</v>
      </c>
      <c r="R299" s="206">
        <v>0</v>
      </c>
      <c r="S299" s="206">
        <v>0</v>
      </c>
      <c r="T299" s="206">
        <v>0</v>
      </c>
      <c r="U299" s="204">
        <v>0</v>
      </c>
      <c r="V299" s="204">
        <v>0</v>
      </c>
      <c r="W299" s="204">
        <v>0</v>
      </c>
      <c r="X299" s="204">
        <v>0</v>
      </c>
      <c r="Y299" s="207">
        <v>0</v>
      </c>
      <c r="Z299" s="264" t="s">
        <v>514</v>
      </c>
      <c r="AA299" s="264" t="s">
        <v>515</v>
      </c>
      <c r="AB299" s="208" t="s">
        <v>516</v>
      </c>
      <c r="AC299" s="216" t="s">
        <v>513</v>
      </c>
    </row>
    <row r="300" spans="1:29" ht="12.75" customHeight="1">
      <c r="A300" s="225"/>
      <c r="B300" s="195"/>
      <c r="C300" s="195"/>
      <c r="D300" s="195"/>
      <c r="E300" s="195"/>
      <c r="F300" s="195"/>
      <c r="G300" s="195">
        <v>20</v>
      </c>
      <c r="H300" s="196" t="s">
        <v>87</v>
      </c>
      <c r="I300" s="197">
        <f>I301</f>
        <v>100000</v>
      </c>
      <c r="J300" s="197" t="str">
        <f>J301</f>
        <v>x</v>
      </c>
      <c r="K300" s="198">
        <f t="shared" ref="K300:Y300" si="37">K301</f>
        <v>100000</v>
      </c>
      <c r="L300" s="198">
        <f>L301</f>
        <v>0</v>
      </c>
      <c r="M300" s="198">
        <f t="shared" si="37"/>
        <v>100000</v>
      </c>
      <c r="N300" s="198">
        <f>N301</f>
        <v>0</v>
      </c>
      <c r="O300" s="198">
        <f t="shared" si="37"/>
        <v>100000</v>
      </c>
      <c r="P300" s="198">
        <f t="shared" si="37"/>
        <v>0</v>
      </c>
      <c r="Q300" s="198">
        <f t="shared" si="37"/>
        <v>0</v>
      </c>
      <c r="R300" s="198">
        <f t="shared" si="37"/>
        <v>0</v>
      </c>
      <c r="S300" s="198">
        <f t="shared" si="37"/>
        <v>0</v>
      </c>
      <c r="T300" s="198">
        <f t="shared" si="37"/>
        <v>0</v>
      </c>
      <c r="U300" s="198">
        <f t="shared" si="37"/>
        <v>0</v>
      </c>
      <c r="V300" s="198">
        <f t="shared" si="37"/>
        <v>0</v>
      </c>
      <c r="W300" s="198">
        <f t="shared" si="37"/>
        <v>0</v>
      </c>
      <c r="X300" s="198">
        <f t="shared" si="37"/>
        <v>0</v>
      </c>
      <c r="Y300" s="198">
        <f t="shared" si="37"/>
        <v>0</v>
      </c>
      <c r="Z300" s="265"/>
      <c r="AA300" s="265"/>
      <c r="AB300" s="195"/>
      <c r="AC300" s="226" t="s">
        <v>602</v>
      </c>
    </row>
    <row r="301" spans="1:29" ht="25.5" customHeight="1">
      <c r="A301" s="131">
        <v>5111110001</v>
      </c>
      <c r="B301" s="124">
        <v>50</v>
      </c>
      <c r="C301" s="125" t="s">
        <v>77</v>
      </c>
      <c r="D301" s="200" t="s">
        <v>11</v>
      </c>
      <c r="E301" s="126"/>
      <c r="F301" s="201" t="s">
        <v>8</v>
      </c>
      <c r="G301" s="201">
        <v>20</v>
      </c>
      <c r="H301" s="202" t="s">
        <v>86</v>
      </c>
      <c r="I301" s="203">
        <v>100000</v>
      </c>
      <c r="J301" s="203" t="s">
        <v>220</v>
      </c>
      <c r="K301" s="204">
        <v>100000</v>
      </c>
      <c r="L301" s="204">
        <v>0</v>
      </c>
      <c r="M301" s="204">
        <v>100000</v>
      </c>
      <c r="N301" s="204">
        <v>0</v>
      </c>
      <c r="O301" s="204">
        <v>100000</v>
      </c>
      <c r="P301" s="205">
        <v>0</v>
      </c>
      <c r="Q301" s="205">
        <v>0</v>
      </c>
      <c r="R301" s="206">
        <v>0</v>
      </c>
      <c r="S301" s="206">
        <v>0</v>
      </c>
      <c r="T301" s="206">
        <v>0</v>
      </c>
      <c r="U301" s="204">
        <v>0</v>
      </c>
      <c r="V301" s="204">
        <v>0</v>
      </c>
      <c r="W301" s="204">
        <v>0</v>
      </c>
      <c r="X301" s="204">
        <v>0</v>
      </c>
      <c r="Y301" s="207">
        <v>0</v>
      </c>
      <c r="Z301" s="264" t="s">
        <v>514</v>
      </c>
      <c r="AA301" s="264" t="s">
        <v>18</v>
      </c>
      <c r="AB301" s="208" t="s">
        <v>21</v>
      </c>
      <c r="AC301" s="216" t="s">
        <v>602</v>
      </c>
    </row>
    <row r="302" spans="1:29" ht="12.75" customHeight="1">
      <c r="A302" s="225"/>
      <c r="B302" s="195"/>
      <c r="C302" s="195"/>
      <c r="D302" s="195"/>
      <c r="E302" s="195"/>
      <c r="F302" s="195"/>
      <c r="G302" s="195">
        <v>21</v>
      </c>
      <c r="H302" s="196" t="s">
        <v>821</v>
      </c>
      <c r="I302" s="197">
        <f>SUM(I303:I304)</f>
        <v>873934</v>
      </c>
      <c r="J302" s="197">
        <f>SUM(J303:J304)</f>
        <v>314674</v>
      </c>
      <c r="K302" s="197">
        <f t="shared" ref="K302:Y302" si="38">SUM(K303:K304)</f>
        <v>114638</v>
      </c>
      <c r="L302" s="197">
        <f t="shared" si="38"/>
        <v>0</v>
      </c>
      <c r="M302" s="197">
        <f t="shared" si="38"/>
        <v>0</v>
      </c>
      <c r="N302" s="197">
        <f t="shared" si="38"/>
        <v>0</v>
      </c>
      <c r="O302" s="197">
        <f t="shared" si="38"/>
        <v>0</v>
      </c>
      <c r="P302" s="197">
        <f t="shared" si="38"/>
        <v>50000</v>
      </c>
      <c r="Q302" s="197">
        <f t="shared" si="38"/>
        <v>0</v>
      </c>
      <c r="R302" s="197">
        <f t="shared" si="38"/>
        <v>0</v>
      </c>
      <c r="S302" s="197">
        <f t="shared" si="38"/>
        <v>0</v>
      </c>
      <c r="T302" s="197">
        <f t="shared" si="38"/>
        <v>0</v>
      </c>
      <c r="U302" s="197">
        <f t="shared" si="38"/>
        <v>0</v>
      </c>
      <c r="V302" s="197">
        <f t="shared" si="38"/>
        <v>0</v>
      </c>
      <c r="W302" s="197">
        <f t="shared" si="38"/>
        <v>0</v>
      </c>
      <c r="X302" s="197">
        <f t="shared" si="38"/>
        <v>0</v>
      </c>
      <c r="Y302" s="197">
        <f t="shared" si="38"/>
        <v>0</v>
      </c>
      <c r="Z302" s="265"/>
      <c r="AA302" s="265"/>
      <c r="AB302" s="195"/>
      <c r="AC302" s="226" t="s">
        <v>72</v>
      </c>
    </row>
    <row r="303" spans="1:29" ht="25.5" customHeight="1">
      <c r="A303" s="131">
        <v>5211520090</v>
      </c>
      <c r="B303" s="124">
        <v>60</v>
      </c>
      <c r="C303" s="125" t="s">
        <v>242</v>
      </c>
      <c r="D303" s="200" t="s">
        <v>6</v>
      </c>
      <c r="E303" s="126"/>
      <c r="F303" s="201" t="s">
        <v>8</v>
      </c>
      <c r="G303" s="201">
        <v>21</v>
      </c>
      <c r="H303" s="202" t="s">
        <v>301</v>
      </c>
      <c r="I303" s="203">
        <v>292982</v>
      </c>
      <c r="J303" s="203">
        <v>178344</v>
      </c>
      <c r="K303" s="204">
        <v>114638</v>
      </c>
      <c r="L303" s="204">
        <v>0</v>
      </c>
      <c r="M303" s="204">
        <v>0</v>
      </c>
      <c r="N303" s="204">
        <v>0</v>
      </c>
      <c r="O303" s="204">
        <v>0</v>
      </c>
      <c r="P303" s="205">
        <v>0</v>
      </c>
      <c r="Q303" s="205">
        <v>0</v>
      </c>
      <c r="R303" s="206">
        <v>0</v>
      </c>
      <c r="S303" s="206">
        <v>0</v>
      </c>
      <c r="T303" s="206">
        <v>0</v>
      </c>
      <c r="U303" s="204">
        <v>0</v>
      </c>
      <c r="V303" s="204">
        <v>0</v>
      </c>
      <c r="W303" s="204">
        <v>0</v>
      </c>
      <c r="X303" s="204">
        <v>0</v>
      </c>
      <c r="Y303" s="207">
        <v>0</v>
      </c>
      <c r="Z303" s="264" t="s">
        <v>44</v>
      </c>
      <c r="AA303" s="264" t="s">
        <v>406</v>
      </c>
      <c r="AB303" s="208" t="s">
        <v>19</v>
      </c>
      <c r="AC303" s="216" t="s">
        <v>832</v>
      </c>
    </row>
    <row r="304" spans="1:29" ht="25.5" customHeight="1">
      <c r="A304" s="131">
        <v>5813730002</v>
      </c>
      <c r="B304" s="124">
        <v>60</v>
      </c>
      <c r="C304" s="125" t="s">
        <v>79</v>
      </c>
      <c r="D304" s="200" t="s">
        <v>13</v>
      </c>
      <c r="E304" s="392"/>
      <c r="F304" s="201" t="s">
        <v>8</v>
      </c>
      <c r="G304" s="201">
        <v>21</v>
      </c>
      <c r="H304" s="202" t="s">
        <v>822</v>
      </c>
      <c r="I304" s="203">
        <v>580952</v>
      </c>
      <c r="J304" s="203">
        <v>136330</v>
      </c>
      <c r="K304" s="204">
        <v>0</v>
      </c>
      <c r="L304" s="204">
        <v>0</v>
      </c>
      <c r="M304" s="204">
        <v>0</v>
      </c>
      <c r="N304" s="204">
        <v>0</v>
      </c>
      <c r="O304" s="204">
        <v>0</v>
      </c>
      <c r="P304" s="205">
        <v>50000</v>
      </c>
      <c r="Q304" s="205">
        <v>0</v>
      </c>
      <c r="R304" s="206">
        <v>0</v>
      </c>
      <c r="S304" s="206">
        <v>0</v>
      </c>
      <c r="T304" s="206">
        <v>0</v>
      </c>
      <c r="U304" s="204">
        <v>0</v>
      </c>
      <c r="V304" s="204">
        <v>0</v>
      </c>
      <c r="W304" s="204">
        <v>0</v>
      </c>
      <c r="X304" s="204">
        <v>0</v>
      </c>
      <c r="Y304" s="207">
        <v>0</v>
      </c>
      <c r="Z304" s="264" t="s">
        <v>55</v>
      </c>
      <c r="AA304" s="264" t="s">
        <v>36</v>
      </c>
      <c r="AB304" s="208" t="s">
        <v>23</v>
      </c>
      <c r="AC304" s="216" t="s">
        <v>198</v>
      </c>
    </row>
    <row r="305" spans="1:29" ht="12.75" customHeight="1">
      <c r="A305" s="225"/>
      <c r="B305" s="195"/>
      <c r="C305" s="195"/>
      <c r="D305" s="195"/>
      <c r="E305" s="195"/>
      <c r="F305" s="195"/>
      <c r="G305" s="195">
        <v>22</v>
      </c>
      <c r="H305" s="196" t="s">
        <v>0</v>
      </c>
      <c r="I305" s="197">
        <f>SUM(I306:I309)</f>
        <v>371502</v>
      </c>
      <c r="J305" s="197">
        <f>SUM(J306:J309)</f>
        <v>0</v>
      </c>
      <c r="K305" s="198">
        <f t="shared" ref="K305:Y305" si="39">SUM(K306:K309)</f>
        <v>361652</v>
      </c>
      <c r="L305" s="198">
        <f>SUM(L306:L309)</f>
        <v>0</v>
      </c>
      <c r="M305" s="198">
        <f t="shared" si="39"/>
        <v>361652</v>
      </c>
      <c r="N305" s="198">
        <f>SUM(N306:N309)</f>
        <v>0</v>
      </c>
      <c r="O305" s="198">
        <f t="shared" si="39"/>
        <v>361652</v>
      </c>
      <c r="P305" s="198">
        <f t="shared" si="39"/>
        <v>8930</v>
      </c>
      <c r="Q305" s="198">
        <f t="shared" si="39"/>
        <v>11300</v>
      </c>
      <c r="R305" s="198">
        <f t="shared" si="39"/>
        <v>920</v>
      </c>
      <c r="S305" s="198">
        <f t="shared" si="39"/>
        <v>0</v>
      </c>
      <c r="T305" s="198">
        <f t="shared" si="39"/>
        <v>0</v>
      </c>
      <c r="U305" s="198">
        <f t="shared" si="39"/>
        <v>0</v>
      </c>
      <c r="V305" s="198">
        <f t="shared" si="39"/>
        <v>0</v>
      </c>
      <c r="W305" s="198">
        <f t="shared" si="39"/>
        <v>0</v>
      </c>
      <c r="X305" s="198">
        <f t="shared" si="39"/>
        <v>0</v>
      </c>
      <c r="Y305" s="198">
        <f t="shared" si="39"/>
        <v>0</v>
      </c>
      <c r="Z305" s="265"/>
      <c r="AA305" s="265"/>
      <c r="AB305" s="195"/>
      <c r="AC305" s="226" t="s">
        <v>0</v>
      </c>
    </row>
    <row r="306" spans="1:29" ht="25.5" customHeight="1">
      <c r="A306" s="131">
        <v>5000000000</v>
      </c>
      <c r="B306" s="124">
        <v>50</v>
      </c>
      <c r="C306" s="125" t="s">
        <v>67</v>
      </c>
      <c r="D306" s="200" t="s">
        <v>70</v>
      </c>
      <c r="E306" s="126"/>
      <c r="F306" s="201"/>
      <c r="G306" s="201">
        <v>22</v>
      </c>
      <c r="H306" s="202" t="s">
        <v>71</v>
      </c>
      <c r="I306" s="203">
        <v>9850</v>
      </c>
      <c r="J306" s="203" t="s">
        <v>220</v>
      </c>
      <c r="K306" s="204">
        <v>0</v>
      </c>
      <c r="L306" s="204">
        <v>0</v>
      </c>
      <c r="M306" s="204">
        <v>0</v>
      </c>
      <c r="N306" s="204">
        <v>0</v>
      </c>
      <c r="O306" s="204">
        <v>0</v>
      </c>
      <c r="P306" s="205">
        <v>8930</v>
      </c>
      <c r="Q306" s="205">
        <v>11300</v>
      </c>
      <c r="R306" s="206">
        <f>4915-3995</f>
        <v>920</v>
      </c>
      <c r="S306" s="206">
        <v>0</v>
      </c>
      <c r="T306" s="206">
        <v>0</v>
      </c>
      <c r="U306" s="204">
        <v>0</v>
      </c>
      <c r="V306" s="204">
        <v>0</v>
      </c>
      <c r="W306" s="204">
        <v>0</v>
      </c>
      <c r="X306" s="204">
        <v>0</v>
      </c>
      <c r="Y306" s="207">
        <v>0</v>
      </c>
      <c r="Z306" s="264" t="s">
        <v>257</v>
      </c>
      <c r="AA306" s="264" t="s">
        <v>18</v>
      </c>
      <c r="AB306" s="208" t="s">
        <v>22</v>
      </c>
      <c r="AC306" s="216" t="s">
        <v>0</v>
      </c>
    </row>
    <row r="307" spans="1:29" ht="12.75" customHeight="1">
      <c r="A307" s="131">
        <v>5000000001</v>
      </c>
      <c r="B307" s="124">
        <v>50</v>
      </c>
      <c r="C307" s="125" t="s">
        <v>67</v>
      </c>
      <c r="D307" s="200" t="s">
        <v>6</v>
      </c>
      <c r="E307" s="126"/>
      <c r="F307" s="201"/>
      <c r="G307" s="201">
        <v>22</v>
      </c>
      <c r="H307" s="202" t="s">
        <v>68</v>
      </c>
      <c r="I307" s="203">
        <v>84180</v>
      </c>
      <c r="J307" s="203" t="s">
        <v>220</v>
      </c>
      <c r="K307" s="204">
        <v>84180</v>
      </c>
      <c r="L307" s="204">
        <v>0</v>
      </c>
      <c r="M307" s="204">
        <v>89208</v>
      </c>
      <c r="N307" s="204">
        <v>0</v>
      </c>
      <c r="O307" s="204">
        <v>90116</v>
      </c>
      <c r="P307" s="205">
        <v>0</v>
      </c>
      <c r="Q307" s="205">
        <v>0</v>
      </c>
      <c r="R307" s="206">
        <v>0</v>
      </c>
      <c r="S307" s="206">
        <v>0</v>
      </c>
      <c r="T307" s="206">
        <v>0</v>
      </c>
      <c r="U307" s="204">
        <v>0</v>
      </c>
      <c r="V307" s="204">
        <v>0</v>
      </c>
      <c r="W307" s="204">
        <v>0</v>
      </c>
      <c r="X307" s="204">
        <v>0</v>
      </c>
      <c r="Y307" s="207">
        <v>0</v>
      </c>
      <c r="Z307" s="264" t="s">
        <v>257</v>
      </c>
      <c r="AA307" s="264" t="s">
        <v>18</v>
      </c>
      <c r="AB307" s="208" t="s">
        <v>22</v>
      </c>
      <c r="AC307" s="216" t="s">
        <v>0</v>
      </c>
    </row>
    <row r="308" spans="1:29" ht="12.75" customHeight="1">
      <c r="A308" s="131">
        <v>5000000002</v>
      </c>
      <c r="B308" s="124">
        <v>60</v>
      </c>
      <c r="C308" s="125" t="s">
        <v>67</v>
      </c>
      <c r="D308" s="200" t="s">
        <v>6</v>
      </c>
      <c r="E308" s="126"/>
      <c r="F308" s="201"/>
      <c r="G308" s="201">
        <v>22</v>
      </c>
      <c r="H308" s="202" t="s">
        <v>69</v>
      </c>
      <c r="I308" s="203">
        <v>9434</v>
      </c>
      <c r="J308" s="203" t="s">
        <v>220</v>
      </c>
      <c r="K308" s="204">
        <v>9434</v>
      </c>
      <c r="L308" s="204">
        <v>0</v>
      </c>
      <c r="M308" s="204">
        <v>4406</v>
      </c>
      <c r="N308" s="204">
        <v>0</v>
      </c>
      <c r="O308" s="204">
        <v>3498</v>
      </c>
      <c r="P308" s="205">
        <v>0</v>
      </c>
      <c r="Q308" s="205">
        <v>0</v>
      </c>
      <c r="R308" s="206">
        <v>0</v>
      </c>
      <c r="S308" s="206">
        <v>0</v>
      </c>
      <c r="T308" s="206">
        <v>0</v>
      </c>
      <c r="U308" s="204">
        <v>0</v>
      </c>
      <c r="V308" s="204">
        <v>0</v>
      </c>
      <c r="W308" s="204">
        <v>0</v>
      </c>
      <c r="X308" s="204">
        <v>0</v>
      </c>
      <c r="Y308" s="207">
        <v>0</v>
      </c>
      <c r="Z308" s="264" t="s">
        <v>257</v>
      </c>
      <c r="AA308" s="264" t="s">
        <v>18</v>
      </c>
      <c r="AB308" s="208" t="s">
        <v>22</v>
      </c>
      <c r="AC308" s="216" t="s">
        <v>0</v>
      </c>
    </row>
    <row r="309" spans="1:29" ht="12.75" customHeight="1">
      <c r="A309" s="131">
        <v>5000000003</v>
      </c>
      <c r="B309" s="124">
        <v>50</v>
      </c>
      <c r="C309" s="125" t="s">
        <v>67</v>
      </c>
      <c r="D309" s="200" t="s">
        <v>6</v>
      </c>
      <c r="E309" s="126"/>
      <c r="F309" s="201"/>
      <c r="G309" s="201">
        <v>22</v>
      </c>
      <c r="H309" s="202" t="s">
        <v>148</v>
      </c>
      <c r="I309" s="203">
        <v>268038</v>
      </c>
      <c r="J309" s="203" t="s">
        <v>220</v>
      </c>
      <c r="K309" s="204">
        <v>268038</v>
      </c>
      <c r="L309" s="204">
        <v>0</v>
      </c>
      <c r="M309" s="204">
        <v>268038</v>
      </c>
      <c r="N309" s="204">
        <v>0</v>
      </c>
      <c r="O309" s="204">
        <v>268038</v>
      </c>
      <c r="P309" s="205">
        <v>0</v>
      </c>
      <c r="Q309" s="205">
        <v>0</v>
      </c>
      <c r="R309" s="206">
        <v>0</v>
      </c>
      <c r="S309" s="206">
        <v>0</v>
      </c>
      <c r="T309" s="206">
        <v>0</v>
      </c>
      <c r="U309" s="204">
        <v>0</v>
      </c>
      <c r="V309" s="204">
        <v>0</v>
      </c>
      <c r="W309" s="204">
        <v>0</v>
      </c>
      <c r="X309" s="204">
        <v>0</v>
      </c>
      <c r="Y309" s="207">
        <v>0</v>
      </c>
      <c r="Z309" s="264" t="s">
        <v>257</v>
      </c>
      <c r="AA309" s="264" t="s">
        <v>18</v>
      </c>
      <c r="AB309" s="208" t="s">
        <v>22</v>
      </c>
      <c r="AC309" s="216" t="s">
        <v>0</v>
      </c>
    </row>
    <row r="310" spans="1:29" ht="12.75" customHeight="1">
      <c r="A310" s="225"/>
      <c r="B310" s="195"/>
      <c r="C310" s="195"/>
      <c r="D310" s="195"/>
      <c r="E310" s="195"/>
      <c r="F310" s="195"/>
      <c r="G310" s="195">
        <v>23</v>
      </c>
      <c r="H310" s="196" t="s">
        <v>303</v>
      </c>
      <c r="I310" s="197">
        <f>SUM(I311:I315)</f>
        <v>600000</v>
      </c>
      <c r="J310" s="197">
        <f>SUM(J311:J315)</f>
        <v>0</v>
      </c>
      <c r="K310" s="198">
        <f t="shared" ref="K310:Y310" si="40">SUM(K311:K315)</f>
        <v>600000</v>
      </c>
      <c r="L310" s="198">
        <f>SUM(L311:L315)</f>
        <v>0</v>
      </c>
      <c r="M310" s="198">
        <f t="shared" si="40"/>
        <v>500000</v>
      </c>
      <c r="N310" s="198">
        <f>SUM(N311:N315)</f>
        <v>0</v>
      </c>
      <c r="O310" s="198">
        <f t="shared" si="40"/>
        <v>500000</v>
      </c>
      <c r="P310" s="198">
        <f t="shared" si="40"/>
        <v>0</v>
      </c>
      <c r="Q310" s="198">
        <f t="shared" si="40"/>
        <v>0</v>
      </c>
      <c r="R310" s="198">
        <f t="shared" si="40"/>
        <v>0</v>
      </c>
      <c r="S310" s="198">
        <f t="shared" si="40"/>
        <v>0</v>
      </c>
      <c r="T310" s="198">
        <f t="shared" si="40"/>
        <v>0</v>
      </c>
      <c r="U310" s="198">
        <f t="shared" si="40"/>
        <v>0</v>
      </c>
      <c r="V310" s="198">
        <f t="shared" si="40"/>
        <v>0</v>
      </c>
      <c r="W310" s="198">
        <f t="shared" si="40"/>
        <v>0</v>
      </c>
      <c r="X310" s="198">
        <f t="shared" si="40"/>
        <v>0</v>
      </c>
      <c r="Y310" s="198">
        <f t="shared" si="40"/>
        <v>0</v>
      </c>
      <c r="Z310" s="265"/>
      <c r="AA310" s="265"/>
      <c r="AB310" s="195"/>
      <c r="AC310" s="226" t="s">
        <v>319</v>
      </c>
    </row>
    <row r="311" spans="1:29" ht="25.5" customHeight="1">
      <c r="A311" s="121">
        <v>5006110001</v>
      </c>
      <c r="B311" s="132">
        <v>50</v>
      </c>
      <c r="C311" s="125" t="s">
        <v>305</v>
      </c>
      <c r="D311" s="122" t="s">
        <v>9</v>
      </c>
      <c r="E311" s="126"/>
      <c r="F311" s="217"/>
      <c r="G311" s="217">
        <v>23</v>
      </c>
      <c r="H311" s="218" t="s">
        <v>307</v>
      </c>
      <c r="I311" s="203">
        <v>30000</v>
      </c>
      <c r="J311" s="203" t="s">
        <v>220</v>
      </c>
      <c r="K311" s="204">
        <v>30000</v>
      </c>
      <c r="L311" s="204">
        <v>0</v>
      </c>
      <c r="M311" s="204">
        <v>30000</v>
      </c>
      <c r="N311" s="204">
        <v>0</v>
      </c>
      <c r="O311" s="204">
        <v>30000</v>
      </c>
      <c r="P311" s="205">
        <v>0</v>
      </c>
      <c r="Q311" s="205">
        <v>0</v>
      </c>
      <c r="R311" s="206">
        <v>0</v>
      </c>
      <c r="S311" s="206">
        <v>0</v>
      </c>
      <c r="T311" s="206">
        <v>0</v>
      </c>
      <c r="U311" s="204">
        <v>0</v>
      </c>
      <c r="V311" s="204">
        <v>0</v>
      </c>
      <c r="W311" s="204">
        <v>0</v>
      </c>
      <c r="X311" s="204">
        <v>0</v>
      </c>
      <c r="Y311" s="207">
        <v>0</v>
      </c>
      <c r="Z311" s="264" t="s">
        <v>257</v>
      </c>
      <c r="AA311" s="264" t="s">
        <v>18</v>
      </c>
      <c r="AB311" s="208" t="s">
        <v>22</v>
      </c>
      <c r="AC311" s="216" t="s">
        <v>319</v>
      </c>
    </row>
    <row r="312" spans="1:29" ht="25.5" customHeight="1">
      <c r="A312" s="88">
        <v>5006510001</v>
      </c>
      <c r="B312" s="133">
        <v>60</v>
      </c>
      <c r="C312" s="125" t="s">
        <v>305</v>
      </c>
      <c r="D312" s="89" t="s">
        <v>9</v>
      </c>
      <c r="E312" s="126"/>
      <c r="F312" s="217"/>
      <c r="G312" s="217">
        <v>23</v>
      </c>
      <c r="H312" s="218" t="s">
        <v>306</v>
      </c>
      <c r="I312" s="203">
        <v>170000</v>
      </c>
      <c r="J312" s="203" t="s">
        <v>220</v>
      </c>
      <c r="K312" s="204">
        <f>70000+100000</f>
        <v>170000</v>
      </c>
      <c r="L312" s="204">
        <v>0</v>
      </c>
      <c r="M312" s="204">
        <v>70000</v>
      </c>
      <c r="N312" s="204">
        <v>0</v>
      </c>
      <c r="O312" s="204">
        <v>70000</v>
      </c>
      <c r="P312" s="205">
        <v>0</v>
      </c>
      <c r="Q312" s="205">
        <v>0</v>
      </c>
      <c r="R312" s="206">
        <v>0</v>
      </c>
      <c r="S312" s="206">
        <v>0</v>
      </c>
      <c r="T312" s="206">
        <v>0</v>
      </c>
      <c r="U312" s="204">
        <v>0</v>
      </c>
      <c r="V312" s="204">
        <v>0</v>
      </c>
      <c r="W312" s="204">
        <v>0</v>
      </c>
      <c r="X312" s="204">
        <v>0</v>
      </c>
      <c r="Y312" s="207">
        <v>0</v>
      </c>
      <c r="Z312" s="264" t="s">
        <v>257</v>
      </c>
      <c r="AA312" s="264" t="s">
        <v>18</v>
      </c>
      <c r="AB312" s="208" t="s">
        <v>22</v>
      </c>
      <c r="AC312" s="216" t="s">
        <v>319</v>
      </c>
    </row>
    <row r="313" spans="1:29" ht="25.5" customHeight="1">
      <c r="A313" s="88">
        <v>5007510001</v>
      </c>
      <c r="B313" s="133">
        <v>60</v>
      </c>
      <c r="C313" s="125" t="s">
        <v>73</v>
      </c>
      <c r="D313" s="89" t="s">
        <v>9</v>
      </c>
      <c r="E313" s="126"/>
      <c r="F313" s="217"/>
      <c r="G313" s="217">
        <v>23</v>
      </c>
      <c r="H313" s="219" t="s">
        <v>74</v>
      </c>
      <c r="I313" s="203">
        <v>150000</v>
      </c>
      <c r="J313" s="203" t="s">
        <v>220</v>
      </c>
      <c r="K313" s="204">
        <v>150000</v>
      </c>
      <c r="L313" s="204">
        <v>0</v>
      </c>
      <c r="M313" s="204">
        <v>150000</v>
      </c>
      <c r="N313" s="204">
        <v>0</v>
      </c>
      <c r="O313" s="204">
        <v>150000</v>
      </c>
      <c r="P313" s="205">
        <v>0</v>
      </c>
      <c r="Q313" s="205">
        <v>0</v>
      </c>
      <c r="R313" s="206">
        <v>0</v>
      </c>
      <c r="S313" s="206">
        <v>0</v>
      </c>
      <c r="T313" s="206">
        <v>0</v>
      </c>
      <c r="U313" s="204">
        <v>0</v>
      </c>
      <c r="V313" s="204">
        <v>0</v>
      </c>
      <c r="W313" s="204">
        <v>0</v>
      </c>
      <c r="X313" s="204">
        <v>0</v>
      </c>
      <c r="Y313" s="207">
        <v>0</v>
      </c>
      <c r="Z313" s="264" t="s">
        <v>257</v>
      </c>
      <c r="AA313" s="264" t="s">
        <v>18</v>
      </c>
      <c r="AB313" s="208" t="s">
        <v>22</v>
      </c>
      <c r="AC313" s="216" t="s">
        <v>319</v>
      </c>
    </row>
    <row r="314" spans="1:29" ht="25.5" customHeight="1">
      <c r="A314" s="88">
        <v>5007510002</v>
      </c>
      <c r="B314" s="133">
        <v>60</v>
      </c>
      <c r="C314" s="125" t="s">
        <v>73</v>
      </c>
      <c r="D314" s="89" t="s">
        <v>9</v>
      </c>
      <c r="E314" s="126"/>
      <c r="F314" s="217"/>
      <c r="G314" s="217">
        <v>23</v>
      </c>
      <c r="H314" s="219" t="s">
        <v>304</v>
      </c>
      <c r="I314" s="203">
        <v>100000</v>
      </c>
      <c r="J314" s="203" t="s">
        <v>220</v>
      </c>
      <c r="K314" s="204">
        <v>100000</v>
      </c>
      <c r="L314" s="204">
        <v>0</v>
      </c>
      <c r="M314" s="204">
        <v>100000</v>
      </c>
      <c r="N314" s="204">
        <v>0</v>
      </c>
      <c r="O314" s="204">
        <v>100000</v>
      </c>
      <c r="P314" s="205">
        <v>0</v>
      </c>
      <c r="Q314" s="205">
        <v>0</v>
      </c>
      <c r="R314" s="206">
        <v>0</v>
      </c>
      <c r="S314" s="206">
        <v>0</v>
      </c>
      <c r="T314" s="206">
        <v>0</v>
      </c>
      <c r="U314" s="204">
        <v>0</v>
      </c>
      <c r="V314" s="204">
        <v>0</v>
      </c>
      <c r="W314" s="204">
        <v>0</v>
      </c>
      <c r="X314" s="204">
        <v>0</v>
      </c>
      <c r="Y314" s="207">
        <v>0</v>
      </c>
      <c r="Z314" s="264" t="s">
        <v>257</v>
      </c>
      <c r="AA314" s="264" t="s">
        <v>18</v>
      </c>
      <c r="AB314" s="208" t="s">
        <v>22</v>
      </c>
      <c r="AC314" s="216" t="s">
        <v>319</v>
      </c>
    </row>
    <row r="315" spans="1:29" ht="12.75" customHeight="1">
      <c r="A315" s="88">
        <v>5008510001</v>
      </c>
      <c r="B315" s="133">
        <v>60</v>
      </c>
      <c r="C315" s="125" t="s">
        <v>76</v>
      </c>
      <c r="D315" s="89" t="s">
        <v>9</v>
      </c>
      <c r="E315" s="126"/>
      <c r="F315" s="217"/>
      <c r="G315" s="217">
        <v>23</v>
      </c>
      <c r="H315" s="219" t="s">
        <v>75</v>
      </c>
      <c r="I315" s="203">
        <v>150000</v>
      </c>
      <c r="J315" s="203" t="s">
        <v>220</v>
      </c>
      <c r="K315" s="204">
        <v>150000</v>
      </c>
      <c r="L315" s="204">
        <v>0</v>
      </c>
      <c r="M315" s="204">
        <v>150000</v>
      </c>
      <c r="N315" s="204">
        <v>0</v>
      </c>
      <c r="O315" s="204">
        <v>150000</v>
      </c>
      <c r="P315" s="205">
        <v>0</v>
      </c>
      <c r="Q315" s="205">
        <v>0</v>
      </c>
      <c r="R315" s="206">
        <v>0</v>
      </c>
      <c r="S315" s="206">
        <v>0</v>
      </c>
      <c r="T315" s="206">
        <v>0</v>
      </c>
      <c r="U315" s="204">
        <v>0</v>
      </c>
      <c r="V315" s="204">
        <v>0</v>
      </c>
      <c r="W315" s="204">
        <v>0</v>
      </c>
      <c r="X315" s="204">
        <v>0</v>
      </c>
      <c r="Y315" s="207">
        <v>0</v>
      </c>
      <c r="Z315" s="264" t="s">
        <v>257</v>
      </c>
      <c r="AA315" s="264" t="s">
        <v>18</v>
      </c>
      <c r="AB315" s="208" t="s">
        <v>22</v>
      </c>
      <c r="AC315" s="216" t="s">
        <v>319</v>
      </c>
    </row>
    <row r="316" spans="1:29" ht="25.5" customHeight="1">
      <c r="A316" s="225"/>
      <c r="B316" s="195"/>
      <c r="C316" s="195"/>
      <c r="D316" s="195"/>
      <c r="E316" s="195"/>
      <c r="F316" s="195"/>
      <c r="G316" s="195">
        <v>24</v>
      </c>
      <c r="H316" s="196" t="s">
        <v>302</v>
      </c>
      <c r="I316" s="197">
        <f>SUM(I317:I325)</f>
        <v>892745</v>
      </c>
      <c r="J316" s="197">
        <f>SUM(J317:J325)</f>
        <v>12000</v>
      </c>
      <c r="K316" s="198">
        <f t="shared" ref="K316:Y316" si="41">SUM(K317:K325)</f>
        <v>90000</v>
      </c>
      <c r="L316" s="198">
        <f>SUM(L317:L325)</f>
        <v>154200</v>
      </c>
      <c r="M316" s="198">
        <f t="shared" si="41"/>
        <v>90000</v>
      </c>
      <c r="N316" s="198">
        <f>SUM(N317:N325)</f>
        <v>82746</v>
      </c>
      <c r="O316" s="198">
        <f t="shared" si="41"/>
        <v>90000</v>
      </c>
      <c r="P316" s="198">
        <f t="shared" si="41"/>
        <v>359800</v>
      </c>
      <c r="Q316" s="198">
        <f t="shared" si="41"/>
        <v>193072</v>
      </c>
      <c r="R316" s="198">
        <f t="shared" si="41"/>
        <v>0</v>
      </c>
      <c r="S316" s="198">
        <f t="shared" si="41"/>
        <v>0</v>
      </c>
      <c r="T316" s="198">
        <f t="shared" si="41"/>
        <v>0</v>
      </c>
      <c r="U316" s="198">
        <f t="shared" si="41"/>
        <v>0</v>
      </c>
      <c r="V316" s="198">
        <f t="shared" si="41"/>
        <v>0</v>
      </c>
      <c r="W316" s="198">
        <f t="shared" si="41"/>
        <v>0</v>
      </c>
      <c r="X316" s="198">
        <f t="shared" si="41"/>
        <v>0</v>
      </c>
      <c r="Y316" s="198">
        <f t="shared" si="41"/>
        <v>0</v>
      </c>
      <c r="Z316" s="265"/>
      <c r="AA316" s="265"/>
      <c r="AB316" s="195"/>
      <c r="AC316" s="226" t="s">
        <v>302</v>
      </c>
    </row>
    <row r="317" spans="1:29" ht="38.25" customHeight="1">
      <c r="A317" s="131">
        <v>5003130003</v>
      </c>
      <c r="B317" s="124">
        <v>50</v>
      </c>
      <c r="C317" s="125" t="s">
        <v>79</v>
      </c>
      <c r="D317" s="200" t="s">
        <v>11</v>
      </c>
      <c r="E317" s="126"/>
      <c r="F317" s="201" t="s">
        <v>8</v>
      </c>
      <c r="G317" s="201">
        <v>24</v>
      </c>
      <c r="H317" s="202" t="s">
        <v>603</v>
      </c>
      <c r="I317" s="203">
        <v>29900</v>
      </c>
      <c r="J317" s="203" t="s">
        <v>220</v>
      </c>
      <c r="K317" s="204">
        <v>29900</v>
      </c>
      <c r="L317" s="204">
        <v>0</v>
      </c>
      <c r="M317" s="204">
        <v>29900</v>
      </c>
      <c r="N317" s="204">
        <v>0</v>
      </c>
      <c r="O317" s="204">
        <v>29900</v>
      </c>
      <c r="P317" s="205">
        <v>0</v>
      </c>
      <c r="Q317" s="205">
        <v>0</v>
      </c>
      <c r="R317" s="206">
        <v>0</v>
      </c>
      <c r="S317" s="206">
        <v>0</v>
      </c>
      <c r="T317" s="206">
        <v>0</v>
      </c>
      <c r="U317" s="204">
        <v>0</v>
      </c>
      <c r="V317" s="204">
        <v>0</v>
      </c>
      <c r="W317" s="204">
        <v>0</v>
      </c>
      <c r="X317" s="204">
        <v>0</v>
      </c>
      <c r="Y317" s="207">
        <v>0</v>
      </c>
      <c r="Z317" s="264" t="s">
        <v>257</v>
      </c>
      <c r="AA317" s="264" t="s">
        <v>18</v>
      </c>
      <c r="AB317" s="208" t="s">
        <v>26</v>
      </c>
      <c r="AC317" s="216" t="s">
        <v>604</v>
      </c>
    </row>
    <row r="318" spans="1:29" ht="38.25" customHeight="1">
      <c r="A318" s="131">
        <v>5003530001</v>
      </c>
      <c r="B318" s="124">
        <v>60</v>
      </c>
      <c r="C318" s="125" t="s">
        <v>79</v>
      </c>
      <c r="D318" s="200" t="s">
        <v>6</v>
      </c>
      <c r="E318" s="126"/>
      <c r="F318" s="201" t="s">
        <v>8</v>
      </c>
      <c r="G318" s="201">
        <v>24</v>
      </c>
      <c r="H318" s="202" t="s">
        <v>81</v>
      </c>
      <c r="I318" s="203">
        <v>9427</v>
      </c>
      <c r="J318" s="203" t="s">
        <v>220</v>
      </c>
      <c r="K318" s="204">
        <v>8700</v>
      </c>
      <c r="L318" s="204">
        <v>0</v>
      </c>
      <c r="M318" s="204">
        <v>8700</v>
      </c>
      <c r="N318" s="204">
        <v>0</v>
      </c>
      <c r="O318" s="204">
        <v>8700</v>
      </c>
      <c r="P318" s="205">
        <v>0</v>
      </c>
      <c r="Q318" s="205">
        <v>0</v>
      </c>
      <c r="R318" s="206">
        <v>0</v>
      </c>
      <c r="S318" s="206">
        <v>0</v>
      </c>
      <c r="T318" s="206">
        <v>0</v>
      </c>
      <c r="U318" s="204">
        <v>0</v>
      </c>
      <c r="V318" s="204">
        <v>0</v>
      </c>
      <c r="W318" s="204">
        <v>0</v>
      </c>
      <c r="X318" s="204">
        <v>0</v>
      </c>
      <c r="Y318" s="207">
        <v>0</v>
      </c>
      <c r="Z318" s="264">
        <v>41640</v>
      </c>
      <c r="AA318" s="264" t="s">
        <v>18</v>
      </c>
      <c r="AB318" s="208" t="s">
        <v>26</v>
      </c>
      <c r="AC318" s="216" t="s">
        <v>604</v>
      </c>
    </row>
    <row r="319" spans="1:29" ht="38.25" customHeight="1">
      <c r="A319" s="131">
        <v>5003730002</v>
      </c>
      <c r="B319" s="124">
        <v>60</v>
      </c>
      <c r="C319" s="125" t="s">
        <v>79</v>
      </c>
      <c r="D319" s="200" t="s">
        <v>13</v>
      </c>
      <c r="E319" s="126"/>
      <c r="F319" s="201" t="s">
        <v>8</v>
      </c>
      <c r="G319" s="201">
        <v>24</v>
      </c>
      <c r="H319" s="202" t="s">
        <v>605</v>
      </c>
      <c r="I319" s="203">
        <v>350000</v>
      </c>
      <c r="J319" s="203">
        <v>2000</v>
      </c>
      <c r="K319" s="204">
        <v>0</v>
      </c>
      <c r="L319" s="204">
        <v>52200</v>
      </c>
      <c r="M319" s="204">
        <v>0</v>
      </c>
      <c r="N319" s="204">
        <v>52200</v>
      </c>
      <c r="O319" s="204">
        <v>0</v>
      </c>
      <c r="P319" s="205">
        <v>121800</v>
      </c>
      <c r="Q319" s="205">
        <v>121800</v>
      </c>
      <c r="R319" s="206">
        <v>0</v>
      </c>
      <c r="S319" s="206">
        <v>0</v>
      </c>
      <c r="T319" s="206">
        <v>0</v>
      </c>
      <c r="U319" s="204">
        <v>0</v>
      </c>
      <c r="V319" s="204">
        <v>0</v>
      </c>
      <c r="W319" s="204">
        <v>0</v>
      </c>
      <c r="X319" s="204">
        <v>0</v>
      </c>
      <c r="Y319" s="207">
        <v>0</v>
      </c>
      <c r="Z319" s="264">
        <v>41640</v>
      </c>
      <c r="AA319" s="264" t="s">
        <v>30</v>
      </c>
      <c r="AB319" s="208" t="s">
        <v>22</v>
      </c>
      <c r="AC319" s="216" t="s">
        <v>604</v>
      </c>
    </row>
    <row r="320" spans="1:29" ht="38.25" customHeight="1">
      <c r="A320" s="131">
        <v>5003130004</v>
      </c>
      <c r="B320" s="124">
        <v>50</v>
      </c>
      <c r="C320" s="125" t="s">
        <v>79</v>
      </c>
      <c r="D320" s="200" t="s">
        <v>11</v>
      </c>
      <c r="E320" s="126"/>
      <c r="F320" s="201" t="s">
        <v>8</v>
      </c>
      <c r="G320" s="201">
        <v>24</v>
      </c>
      <c r="H320" s="202" t="s">
        <v>80</v>
      </c>
      <c r="I320" s="203">
        <v>20000</v>
      </c>
      <c r="J320" s="203" t="s">
        <v>220</v>
      </c>
      <c r="K320" s="204">
        <v>20000</v>
      </c>
      <c r="L320" s="204">
        <v>0</v>
      </c>
      <c r="M320" s="204">
        <v>20000</v>
      </c>
      <c r="N320" s="204">
        <v>0</v>
      </c>
      <c r="O320" s="204">
        <v>20000</v>
      </c>
      <c r="P320" s="205">
        <v>0</v>
      </c>
      <c r="Q320" s="205">
        <v>0</v>
      </c>
      <c r="R320" s="206">
        <v>0</v>
      </c>
      <c r="S320" s="206">
        <v>0</v>
      </c>
      <c r="T320" s="206">
        <v>0</v>
      </c>
      <c r="U320" s="204">
        <v>0</v>
      </c>
      <c r="V320" s="204">
        <v>0</v>
      </c>
      <c r="W320" s="204">
        <v>0</v>
      </c>
      <c r="X320" s="204">
        <v>0</v>
      </c>
      <c r="Y320" s="207">
        <v>0</v>
      </c>
      <c r="Z320" s="264" t="s">
        <v>257</v>
      </c>
      <c r="AA320" s="264" t="s">
        <v>18</v>
      </c>
      <c r="AB320" s="208" t="s">
        <v>47</v>
      </c>
      <c r="AC320" s="216" t="s">
        <v>606</v>
      </c>
    </row>
    <row r="321" spans="1:29" ht="38.25" customHeight="1">
      <c r="A321" s="131">
        <v>5003530002</v>
      </c>
      <c r="B321" s="124">
        <v>60</v>
      </c>
      <c r="C321" s="125" t="s">
        <v>79</v>
      </c>
      <c r="D321" s="200" t="s">
        <v>59</v>
      </c>
      <c r="E321" s="126"/>
      <c r="F321" s="201" t="s">
        <v>8</v>
      </c>
      <c r="G321" s="201">
        <v>24</v>
      </c>
      <c r="H321" s="202" t="s">
        <v>607</v>
      </c>
      <c r="I321" s="203">
        <v>6200</v>
      </c>
      <c r="J321" s="203" t="s">
        <v>220</v>
      </c>
      <c r="K321" s="204">
        <v>6000</v>
      </c>
      <c r="L321" s="204">
        <v>0</v>
      </c>
      <c r="M321" s="204">
        <v>6000</v>
      </c>
      <c r="N321" s="204">
        <v>0</v>
      </c>
      <c r="O321" s="204">
        <v>6000</v>
      </c>
      <c r="P321" s="205">
        <v>0</v>
      </c>
      <c r="Q321" s="205">
        <v>0</v>
      </c>
      <c r="R321" s="206">
        <v>0</v>
      </c>
      <c r="S321" s="206">
        <v>0</v>
      </c>
      <c r="T321" s="206">
        <v>0</v>
      </c>
      <c r="U321" s="204">
        <v>0</v>
      </c>
      <c r="V321" s="204">
        <v>0</v>
      </c>
      <c r="W321" s="204">
        <v>0</v>
      </c>
      <c r="X321" s="204">
        <v>0</v>
      </c>
      <c r="Y321" s="207">
        <v>0</v>
      </c>
      <c r="Z321" s="264" t="s">
        <v>257</v>
      </c>
      <c r="AA321" s="264" t="s">
        <v>18</v>
      </c>
      <c r="AB321" s="208" t="s">
        <v>47</v>
      </c>
      <c r="AC321" s="216" t="s">
        <v>608</v>
      </c>
    </row>
    <row r="322" spans="1:29" ht="51" customHeight="1">
      <c r="A322" s="131">
        <v>5713530030</v>
      </c>
      <c r="B322" s="124">
        <v>60</v>
      </c>
      <c r="C322" s="125" t="s">
        <v>79</v>
      </c>
      <c r="D322" s="200" t="s">
        <v>13</v>
      </c>
      <c r="E322" s="126"/>
      <c r="F322" s="201" t="s">
        <v>8</v>
      </c>
      <c r="G322" s="201">
        <v>24</v>
      </c>
      <c r="H322" s="202" t="s">
        <v>609</v>
      </c>
      <c r="I322" s="203">
        <v>451818</v>
      </c>
      <c r="J322" s="203">
        <v>10000</v>
      </c>
      <c r="K322" s="204">
        <v>0</v>
      </c>
      <c r="L322" s="204">
        <v>102000</v>
      </c>
      <c r="M322" s="204">
        <v>0</v>
      </c>
      <c r="N322" s="204">
        <v>30546</v>
      </c>
      <c r="O322" s="204">
        <v>0</v>
      </c>
      <c r="P322" s="205">
        <v>238000</v>
      </c>
      <c r="Q322" s="205">
        <v>71272</v>
      </c>
      <c r="R322" s="206">
        <v>0</v>
      </c>
      <c r="S322" s="206">
        <v>0</v>
      </c>
      <c r="T322" s="206">
        <v>0</v>
      </c>
      <c r="U322" s="204">
        <v>0</v>
      </c>
      <c r="V322" s="204">
        <v>0</v>
      </c>
      <c r="W322" s="204">
        <v>0</v>
      </c>
      <c r="X322" s="204">
        <v>0</v>
      </c>
      <c r="Y322" s="207">
        <v>0</v>
      </c>
      <c r="Z322" s="264" t="s">
        <v>34</v>
      </c>
      <c r="AA322" s="264" t="s">
        <v>30</v>
      </c>
      <c r="AB322" s="208" t="s">
        <v>47</v>
      </c>
      <c r="AC322" s="216" t="s">
        <v>608</v>
      </c>
    </row>
    <row r="323" spans="1:29" ht="51" customHeight="1">
      <c r="A323" s="131">
        <v>5003130002</v>
      </c>
      <c r="B323" s="124">
        <v>50</v>
      </c>
      <c r="C323" s="125" t="s">
        <v>79</v>
      </c>
      <c r="D323" s="200" t="s">
        <v>11</v>
      </c>
      <c r="E323" s="126"/>
      <c r="F323" s="201" t="s">
        <v>9</v>
      </c>
      <c r="G323" s="201">
        <v>24</v>
      </c>
      <c r="H323" s="202" t="s">
        <v>610</v>
      </c>
      <c r="I323" s="203">
        <v>7500</v>
      </c>
      <c r="J323" s="203" t="s">
        <v>220</v>
      </c>
      <c r="K323" s="204">
        <v>7500</v>
      </c>
      <c r="L323" s="204">
        <v>0</v>
      </c>
      <c r="M323" s="204">
        <v>7500</v>
      </c>
      <c r="N323" s="204">
        <v>0</v>
      </c>
      <c r="O323" s="204">
        <v>7500</v>
      </c>
      <c r="P323" s="205">
        <v>0</v>
      </c>
      <c r="Q323" s="205">
        <v>0</v>
      </c>
      <c r="R323" s="206">
        <v>0</v>
      </c>
      <c r="S323" s="206">
        <v>0</v>
      </c>
      <c r="T323" s="206">
        <v>0</v>
      </c>
      <c r="U323" s="204">
        <v>0</v>
      </c>
      <c r="V323" s="204">
        <v>0</v>
      </c>
      <c r="W323" s="204">
        <v>0</v>
      </c>
      <c r="X323" s="204">
        <v>0</v>
      </c>
      <c r="Y323" s="207">
        <v>0</v>
      </c>
      <c r="Z323" s="264" t="s">
        <v>257</v>
      </c>
      <c r="AA323" s="264" t="s">
        <v>18</v>
      </c>
      <c r="AB323" s="208" t="s">
        <v>23</v>
      </c>
      <c r="AC323" s="216" t="s">
        <v>611</v>
      </c>
    </row>
    <row r="324" spans="1:29" ht="25.5" customHeight="1" thickBot="1">
      <c r="A324" s="139">
        <v>5003130001</v>
      </c>
      <c r="B324" s="140">
        <v>50</v>
      </c>
      <c r="C324" s="141" t="s">
        <v>79</v>
      </c>
      <c r="D324" s="227" t="s">
        <v>11</v>
      </c>
      <c r="E324" s="142"/>
      <c r="F324" s="228" t="s">
        <v>8</v>
      </c>
      <c r="G324" s="228">
        <v>24</v>
      </c>
      <c r="H324" s="229" t="s">
        <v>612</v>
      </c>
      <c r="I324" s="230">
        <v>17900</v>
      </c>
      <c r="J324" s="230" t="s">
        <v>220</v>
      </c>
      <c r="K324" s="231">
        <v>17900</v>
      </c>
      <c r="L324" s="231">
        <v>0</v>
      </c>
      <c r="M324" s="231">
        <v>17900</v>
      </c>
      <c r="N324" s="231">
        <v>0</v>
      </c>
      <c r="O324" s="231">
        <v>17900</v>
      </c>
      <c r="P324" s="232">
        <v>0</v>
      </c>
      <c r="Q324" s="232">
        <v>0</v>
      </c>
      <c r="R324" s="233">
        <v>0</v>
      </c>
      <c r="S324" s="233">
        <v>0</v>
      </c>
      <c r="T324" s="233">
        <v>0</v>
      </c>
      <c r="U324" s="231">
        <v>0</v>
      </c>
      <c r="V324" s="231">
        <v>0</v>
      </c>
      <c r="W324" s="231">
        <v>0</v>
      </c>
      <c r="X324" s="231">
        <v>0</v>
      </c>
      <c r="Y324" s="234">
        <v>0</v>
      </c>
      <c r="Z324" s="276" t="s">
        <v>257</v>
      </c>
      <c r="AA324" s="276" t="s">
        <v>18</v>
      </c>
      <c r="AB324" s="235" t="s">
        <v>22</v>
      </c>
      <c r="AC324" s="236" t="s">
        <v>613</v>
      </c>
    </row>
    <row r="325" spans="1:29">
      <c r="I325" s="220"/>
      <c r="J325" s="220"/>
      <c r="K325" s="175"/>
      <c r="L325" s="175"/>
      <c r="M325" s="175"/>
      <c r="N325" s="175"/>
      <c r="O325" s="175"/>
      <c r="P325" s="175"/>
      <c r="Q325" s="175"/>
      <c r="R325" s="175"/>
      <c r="S325" s="175"/>
      <c r="T325" s="175"/>
      <c r="U325" s="175"/>
      <c r="V325" s="175"/>
      <c r="W325" s="175"/>
      <c r="X325" s="175"/>
      <c r="Y325" s="175"/>
    </row>
    <row r="326" spans="1:29">
      <c r="I326" s="220"/>
      <c r="J326" s="220"/>
      <c r="K326" s="175"/>
      <c r="L326" s="175"/>
      <c r="M326" s="175"/>
      <c r="N326" s="175"/>
      <c r="O326" s="175"/>
      <c r="P326" s="175"/>
      <c r="Q326" s="175"/>
      <c r="R326" s="175"/>
      <c r="S326" s="175"/>
      <c r="T326" s="175"/>
      <c r="U326" s="175"/>
      <c r="V326" s="175"/>
      <c r="W326" s="175"/>
      <c r="X326" s="175"/>
      <c r="Y326" s="175"/>
    </row>
    <row r="327" spans="1:29">
      <c r="I327" s="221"/>
      <c r="J327" s="221"/>
      <c r="K327" s="175"/>
      <c r="L327" s="175"/>
      <c r="M327" s="175"/>
      <c r="N327" s="175"/>
      <c r="O327" s="175"/>
      <c r="P327" s="175"/>
      <c r="Q327" s="175"/>
      <c r="R327" s="175"/>
      <c r="S327" s="175"/>
      <c r="T327" s="175"/>
      <c r="U327" s="175"/>
      <c r="V327" s="175"/>
      <c r="W327" s="175"/>
      <c r="X327" s="175"/>
      <c r="Y327" s="175"/>
    </row>
    <row r="328" spans="1:29">
      <c r="I328" s="221"/>
      <c r="J328" s="221"/>
      <c r="K328" s="175"/>
      <c r="L328" s="175"/>
      <c r="M328" s="175"/>
      <c r="N328" s="175"/>
      <c r="O328" s="175"/>
      <c r="P328" s="175"/>
      <c r="Q328" s="175"/>
      <c r="R328" s="175"/>
      <c r="S328" s="175"/>
      <c r="T328" s="175"/>
      <c r="U328" s="175"/>
      <c r="V328" s="175"/>
      <c r="W328" s="175"/>
      <c r="X328" s="175"/>
      <c r="Y328" s="175"/>
    </row>
  </sheetData>
  <sheetProtection insertColumns="0" insertRows="0" sort="0" autoFilter="0" pivotTables="0"/>
  <protectedRanges>
    <protectedRange sqref="AB323" name="Oblast6_2"/>
    <protectedRange sqref="AC323" name="Oblast6_29"/>
    <protectedRange sqref="AC276 Z276:AA276 AD276:AE290" name="Oblast6_4"/>
    <protectedRange sqref="AB276" name="Oblast6_6_1_1"/>
    <protectedRange sqref="H6" name="Oblast7_1"/>
  </protectedRanges>
  <autoFilter ref="A11:AC324">
    <filterColumn colId="21"/>
  </autoFilter>
  <mergeCells count="1">
    <mergeCell ref="K2:N2"/>
  </mergeCells>
  <conditionalFormatting sqref="B311:B315 B317:B324 B306:B309 B301 B292:B299 B248:B266 B195:B198 B200:B201 B211:B235 B192 B177:B190 B203:B209 B237:B246 B168:B175 B134:B152 B154:B158 B161:B166 B67:B132 B25:B40 B42:B65 B19:B23 B14:B17 B268:B290 B303:B304">
    <cfRule type="cellIs" dxfId="6" priority="8" stopIfTrue="1" operator="equal">
      <formula>50</formula>
    </cfRule>
  </conditionalFormatting>
  <conditionalFormatting sqref="I317:I324 I306:I309 I301 I292:I299 I327:I328 I195:I198 I200:I201 I211:I235 I192 I177:I190 I203:I209 I248:I266 I237:I246 I168:I175 I134:I152 I161:I166 I25:I40 I42:I65 I19:I23 I14:I17 I303:I304 I67:I132 I154:I158 I268:I290 I311:I315">
    <cfRule type="cellIs" dxfId="5" priority="7" stopIfTrue="1" operator="equal">
      <formula>0</formula>
    </cfRule>
  </conditionalFormatting>
  <dataValidations count="17">
    <dataValidation type="whole" operator="greaterThanOrEqual" allowBlank="1" showInputMessage="1" showErrorMessage="1" error="Zadejte prosím celé číslo bez desetinných míst" promptTitle="Zadejte prosím celé číslo" sqref="ID303:ID304 RZ303:RZ304 WKV311:WKW315 WAZ311:WBA315 VRD311:VRE315 VHH311:VHI315 UXL311:UXM315 UNP311:UNQ315 UDT311:UDU315 TTX311:TTY315 TKB311:TKC315 TAF311:TAG315 SQJ311:SQK315 SGN311:SGO315 RWR311:RWS315 RMV311:RMW315 RCZ311:RDA315 QTD311:QTE315 QJH311:QJI315 PZL311:PZM315 PPP311:PPQ315 PFT311:PFU315 OVX311:OVY315 OMB311:OMC315 OCF311:OCG315 NSJ311:NSK315 NIN311:NIO315 MYR311:MYS315 MOV311:MOW315 MEZ311:MFA315 LVD311:LVE315 LLH311:LLI315 LBL311:LBM315 KRP311:KRQ315 KHT311:KHU315 JXX311:JXY315 JOB311:JOC315 JEF311:JEG315 IUJ311:IUK315 IKN311:IKO315 IAR311:IAS315 HQV311:HQW315 HGZ311:HHA315 GXD311:GXE315 GNH311:GNI315 GDL311:GDM315 FTP311:FTQ315 FJT311:FJU315 EZX311:EZY315 EQB311:EQC315 EGF311:EGG315 DWJ311:DWK315 DMN311:DMO315 DCR311:DCS315 CSV311:CSW315 CIZ311:CJA315 BZD311:BZE315 BPH311:BPI315 BFL311:BFM315 AVP311:AVQ315 ALT311:ALU315 ABX311:ABY315 SB311:SC315 IF311:IG315 WUR311:WUS315 WUP311:WUP315 WKT311:WKT315 WAX311:WAX315 VRB311:VRB315 VHF311:VHF315 UXJ311:UXJ315 UNN311:UNN315 UDR311:UDR315 TTV311:TTV315 TJZ311:TJZ315 TAD311:TAD315 SQH311:SQH315 SGL311:SGL315 RWP311:RWP315 RMT311:RMT315 RCX311:RCX315 QTB311:QTB315 QJF311:QJF315 PZJ311:PZJ315 PPN311:PPN315 PFR311:PFR315 OVV311:OVV315 OLZ311:OLZ315 OCD311:OCD315 NSH311:NSH315 NIL311:NIL315 MYP311:MYP315 MOT311:MOT315 MEX311:MEX315 LVB311:LVB315 LLF311:LLF315 LBJ311:LBJ315 KRN311:KRN315 KHR311:KHR315 JXV311:JXV315 JNZ311:JNZ315 JED311:JED315 IUH311:IUH315 IKL311:IKL315 IAP311:IAP315 HQT311:HQT315 HGX311:HGX315 GXB311:GXB315 GNF311:GNF315 GDJ311:GDJ315 FTN311:FTN315 FJR311:FJR315 EZV311:EZV315 EPZ311:EPZ315 EGD311:EGD315 DWH311:DWH315 DML311:DML315 DCP311:DCP315 CST311:CST315 CIX311:CIX315 BZB311:BZB315 BPF311:BPF315 BFJ311:BFJ315 AVN311:AVN315 ALR311:ALR315 ABV311:ABV315 RZ311:RZ315 ID311:ID315 WUR303:WUS304 WUR301:WUS301 ID301 RZ301 ABV301 ALR301 AVN301 BFJ301 BPF301 BZB301 CIX301 CST301 DCP301 DML301 DWH301 EGD301 EPZ301 EZV301 FJR301 FTN301 GDJ301 GNF301 GXB301 HGX301 HQT301 IAP301 IKL301 IUH301 JED301 JNZ301 JXV301 KHR301 KRN301 LBJ301 LLF301 LVB301 MEX301 MOT301 MYP301 NIL301 NSH301 OCD301 OLZ301 OVV301 PFR301 PPN301 PZJ301 QJF301 QTB301 RCX301 RMT301 RWP301 SGL301 SQH301 TAD301 TJZ301 TTV301 UDR301 UNN301 UXJ301 VHF301 VRB301 WAX301 WKT301 WUP301 IF301:IG301 SB301:SC301 ABX301:ABY301 ALT301:ALU301 AVP301:AVQ301 BFL301:BFM301 BPH301:BPI301 BZD301:BZE301 CIZ301:CJA301 CSV301:CSW301 DCR301:DCS301 DMN301:DMO301 DWJ301:DWK301 EGF301:EGG301 EQB301:EQC301 EZX301:EZY301 FJT301:FJU301 FTP301:FTQ301 GDL301:GDM301 GNH301:GNI301 GXD301:GXE301 HGZ301:HHA301 HQV301:HQW301 IAR301:IAS301 IKN301:IKO301 IUJ301:IUK301 JEF301:JEG301 JOB301:JOC301 JXX301:JXY301 KHT301:KHU301 KRP301:KRQ301 LBL301:LBM301 LLH301:LLI301 LVD301:LVE301 MEZ301:MFA301 MOV301:MOW301 MYR301:MYS301 NIN301:NIO301 NSJ301:NSK301 OCF301:OCG301 OMB301:OMC301 OVX301:OVY301 PFT301:PFU301 PPP301:PPQ301 PZL301:PZM301 QJH301:QJI301 QTD301:QTE301 RCZ301:RDA301 RMV301:RMW301 RWR301:RWS301 SGN301:SGO301 SQJ301:SQK301 TAF301:TAG301 TKB301:TKC301 TTX301:TTY301 UDT301:UDU301 UNP301:UNQ301 UXL301:UXM301 VHH301:VHI301 VRD301:VRE301 WAZ301:WBA301 WKV301:WKW301 WKV306:WKW309 WAZ306:WBA309 VRD306:VRE309 VHH306:VHI309 UXL306:UXM309 UNP306:UNQ309 UDT306:UDU309 TTX306:TTY309 TKB306:TKC309 TAF306:TAG309 SQJ306:SQK309 SGN306:SGO309 RWR306:RWS309 RMV306:RMW309 RCZ306:RDA309 QTD306:QTE309 QJH306:QJI309 PZL306:PZM309 PPP306:PPQ309 PFT306:PFU309 OVX306:OVY309 OMB306:OMC309 OCF306:OCG309 NSJ306:NSK309 NIN306:NIO309 MYR306:MYS309 MOV306:MOW309 MEZ306:MFA309 LVD306:LVE309 LLH306:LLI309 LBL306:LBM309 KRP306:KRQ309 KHT306:KHU309 JXX306:JXY309 JOB306:JOC309 JEF306:JEG309 IUJ306:IUK309 IKN306:IKO309 IAR306:IAS309 HQV306:HQW309 HGZ306:HHA309 GXD306:GXE309 GNH306:GNI309 GDL306:GDM309 FTP306:FTQ309 FJT306:FJU309 EZX306:EZY309 EQB306:EQC309 EGF306:EGG309 DWJ306:DWK309 DMN306:DMO309 DCR306:DCS309 CSV306:CSW309 CIZ306:CJA309 BZD306:BZE309 BPH306:BPI309 BFL306:BFM309 AVP306:AVQ309 ALT306:ALU309 ABX306:ABY309 SB306:SC309 IF306:IG309 WUR306:WUS309 WUP306:WUP309 WKT306:WKT309 WAX306:WAX309 VRB306:VRB309 VHF306:VHF309 UXJ306:UXJ309 UNN306:UNN309 UDR306:UDR309 TTV306:TTV309 TJZ306:TJZ309 TAD306:TAD309 SQH306:SQH309 SGL306:SGL309 RWP306:RWP309 RMT306:RMT309 RCX306:RCX309 QTB306:QTB309 QJF306:QJF309 PZJ306:PZJ309 PPN306:PPN309 PFR306:PFR309 OVV306:OVV309 OLZ306:OLZ309 OCD306:OCD309 NSH306:NSH309 NIL306:NIL309 MYP306:MYP309 MOT306:MOT309 MEX306:MEX309 LVB306:LVB309 LLF306:LLF309 LBJ306:LBJ309 KRN306:KRN309 KHR306:KHR309 JXV306:JXV309 JNZ306:JNZ309 JED306:JED309 IUH306:IUH309 IKL306:IKL309 IAP306:IAP309 HQT306:HQT309 HGX306:HGX309 GXB306:GXB309 GNF306:GNF309 GDJ306:GDJ309 FTN306:FTN309 FJR306:FJR309 EZV306:EZV309 EPZ306:EPZ309 EGD306:EGD309 DWH306:DWH309 DML306:DML309 DCP306:DCP309 CST306:CST309 CIX306:CIX309 BZB306:BZB309 BPF306:BPF309 BFJ306:BFJ309 AVN306:AVN309 ALR306:ALR309 ABV306:ABV309 RZ306:RZ309 ID306:ID309 WKV303:WKW304 WAZ303:WBA304 VRD303:VRE304 VHH303:VHI304 UXL303:UXM304 UNP303:UNQ304 UDT303:UDU304 TTX303:TTY304 TKB303:TKC304 TAF303:TAG304 SQJ303:SQK304 SGN303:SGO304 RWR303:RWS304 RMV303:RMW304 RCZ303:RDA304 QTD303:QTE304 QJH303:QJI304 PZL303:PZM304 PPP303:PPQ304 PFT303:PFU304 OVX303:OVY304 OMB303:OMC304 OCF303:OCG304 NSJ303:NSK304 NIN303:NIO304 MYR303:MYS304 MOV303:MOW304 MEZ303:MFA304 LVD303:LVE304 LLH303:LLI304 LBL303:LBM304 KRP303:KRQ304 KHT303:KHU304 JXX303:JXY304 JOB303:JOC304 JEF303:JEG304 IUJ303:IUK304 IKN303:IKO304 IAR303:IAS304 HQV303:HQW304 HGZ303:HHA304 GXD303:GXE304 GNH303:GNI304 GDL303:GDM304 FTP303:FTQ304 FJT303:FJU304 EZX303:EZY304 EQB303:EQC304 EGF303:EGG304 DWJ303:DWK304 DMN303:DMO304 DCR303:DCS304 CSV303:CSW304 CIZ303:CJA304 BZD303:BZE304 BPH303:BPI304 BFL303:BFM304 AVP303:AVQ304 ALT303:ALU304 ABX303:ABY304 SB303:SC304 IF303:IG304 WUP303:WUP304 WKT303:WKT304 WAX303:WAX304 VRB303:VRB304 VHF303:VHF304 UXJ303:UXJ304 UNN303:UNN304 UDR303:UDR304 TTV303:TTV304 TJZ303:TJZ304 TAD303:TAD304 SQH303:SQH304 SGL303:SGL304 RWP303:RWP304 RMT303:RMT304 RCX303:RCX304 QTB303:QTB304 QJF303:QJF304 PZJ303:PZJ304 PPN303:PPN304 PFR303:PFR304 OVV303:OVV304 OLZ303:OLZ304 OCD303:OCD304 NSH303:NSH304 NIL303:NIL304 MYP303:MYP304 MOT303:MOT304 MEX303:MEX304 LVB303:LVB304 LLF303:LLF304 LBJ303:LBJ304 KRN303:KRN304 KHR303:KHR304 JXV303:JXV304 JNZ303:JNZ304 JED303:JED304 IUH303:IUH304 IKL303:IKL304 IAP303:IAP304 HQT303:HQT304 HGX303:HGX304 GXB303:GXB304 GNF303:GNF304 GDJ303:GDJ304 FTN303:FTN304 FJR303:FJR304 EZV303:EZV304 EPZ303:EPZ304 EGD303:EGD304 DWH303:DWH304 DML303:DML304 DCP303:DCP304 CST303:CST304 CIX303:CIX304 BZB303:BZB304 BPF303:BPF304 BFJ303:BFJ304 AVN303:AVN304 ALR303:ALR304 ABV303:ABV304 I303:J304 I301 M325:M328 K325:K328 I325:J326 O325:O328 L325 N325 P325:Q325 Y325:Y328 R325:X326">
      <formula1>0</formula1>
    </dataValidation>
    <dataValidation type="list" allowBlank="1" showInputMessage="1" showErrorMessage="1" error="Zadejte prosím údaj ze seznamu" sqref="WUL317:WUM324 D301:E301 E306:E309 D276:E276 E311:E315 D317:E324 D303:E304 RV311:RW315 ABR311:ABS315 ALN311:ALO315 AVJ311:AVK315 BFF311:BFG315 BPB311:BPC315 BYX311:BYY315 CIT311:CIU315 CSP311:CSQ315 DCL311:DCM315 DMH311:DMI315 DWD311:DWE315 EFZ311:EGA315 EPV311:EPW315 EZR311:EZS315 FJN311:FJO315 FTJ311:FTK315 GDF311:GDG315 GNB311:GNC315 GWX311:GWY315 HGT311:HGU315 HQP311:HQQ315 IAL311:IAM315 IKH311:IKI315 IUD311:IUE315 JDZ311:JEA315 JNV311:JNW315 JXR311:JXS315 KHN311:KHO315 KRJ311:KRK315 LBF311:LBG315 LLB311:LLC315 LUX311:LUY315 MET311:MEU315 MOP311:MOQ315 MYL311:MYM315 NIH311:NII315 NSD311:NSE315 OBZ311:OCA315 OLV311:OLW315 OVR311:OVS315 PFN311:PFO315 PPJ311:PPK315 PZF311:PZG315 QJB311:QJC315 QSX311:QSY315 RCT311:RCU315 RMP311:RMQ315 RWL311:RWM315 SGH311:SGI315 SQD311:SQE315 SZZ311:TAA315 TJV311:TJW315 TTR311:TTS315 UDN311:UDO315 UNJ311:UNK315 UXF311:UXG315 VHB311:VHC315 VQX311:VQY315 WAT311:WAU315 WKP311:WKQ315 WUL311:WUM315 WKP317:WKQ324 WAT317:WAU324 VQX317:VQY324 VHB317:VHC324 UXF317:UXG324 UNJ317:UNK324 UDN317:UDO324 TTR317:TTS324 TJV317:TJW324 SZZ317:TAA324 SQD317:SQE324 SGH317:SGI324 RWL317:RWM324 RMP317:RMQ324 RCT317:RCU324 QSX317:QSY324 QJB317:QJC324 PZF317:PZG324 PPJ317:PPK324 PFN317:PFO324 OVR317:OVS324 OLV317:OLW324 OBZ317:OCA324 NSD317:NSE324 NIH317:NII324 MYL317:MYM324 MOP317:MOQ324 MET317:MEU324 LUX317:LUY324 LLB317:LLC324 LBF317:LBG324 KRJ317:KRK324 KHN317:KHO324 JXR317:JXS324 JNV317:JNW324 JDZ317:JEA324 IUD317:IUE324 IKH317:IKI324 IAL317:IAM324 HQP317:HQQ324 HGT317:HGU324 GWX317:GWY324 GNB317:GNC324 GDF317:GDG324 FTJ317:FTK324 FJN317:FJO324 EZR317:EZS324 EPV317:EPW324 EFZ317:EGA324 DWD317:DWE324 DMH317:DMI324 DCL317:DCM324 CSP317:CSQ324 CIT317:CIU324 BYX317:BYY324 BPB317:BPC324 BFF317:BFG324 AVJ317:AVK324 ALN317:ALO324 ABR317:ABS324 RV317:RW324 HZ317:IA324 HZ303:IA304 RV303:RW304 ABR303:ABS304 ALN303:ALO304 AVJ303:AVK304 BFF303:BFG304 BPB303:BPC304 BYX303:BYY304 CIT303:CIU304 CSP303:CSQ304 DCL303:DCM304 DMH303:DMI304 DWD303:DWE304 EFZ303:EGA304 EPV303:EPW304 EZR303:EZS304 FJN303:FJO304 FTJ303:FTK304 GDF303:GDG304 GNB303:GNC304 GWX303:GWY304 HGT303:HGU304 HQP303:HQQ304 IAL303:IAM304 IKH303:IKI304 IUD303:IUE304 JDZ303:JEA304 JNV303:JNW304 JXR303:JXS304 KHN303:KHO304 KRJ303:KRK304 LBF303:LBG304 LLB303:LLC304 LUX303:LUY304 MET303:MEU304 MOP303:MOQ304 MYL303:MYM304 NIH303:NII304 NSD303:NSE304 OBZ303:OCA304 OLV303:OLW304 OVR303:OVS304 PFN303:PFO304 PPJ303:PPK304 PZF303:PZG304 QJB303:QJC304 QSX303:QSY304 RCT303:RCU304 RMP303:RMQ304 RWL303:RWM304 SGH303:SGI304 SQD303:SQE304 SZZ303:TAA304 TJV303:TJW304 TTR303:TTS304 UDN303:UDO304 UNJ303:UNK304 UXF303:UXG304 VHB303:VHC304 VQX303:VQY304 WAT303:WAU304 WKP303:WKQ304 WUL303:WUM304 HZ306:IA309 RV306:RW309 ABR306:ABS309 ALN306:ALO309 AVJ306:AVK309 BFF306:BFG309 BPB306:BPC309 BYX306:BYY309 CIT306:CIU309 CSP306:CSQ309 DCL306:DCM309 DMH306:DMI309 DWD306:DWE309 EFZ306:EGA309 EPV306:EPW309 EZR306:EZS309 FJN306:FJO309 FTJ306:FTK309 GDF306:GDG309 GNB306:GNC309 GWX306:GWY309 HGT306:HGU309 HQP306:HQQ309 IAL306:IAM309 IKH306:IKI309 IUD306:IUE309 JDZ306:JEA309 JNV306:JNW309 JXR306:JXS309 KHN306:KHO309 KRJ306:KRK309 LBF306:LBG309 LLB306:LLC309 LUX306:LUY309 MET306:MEU309 MOP306:MOQ309 MYL306:MYM309 NIH306:NII309 NSD306:NSE309 OBZ306:OCA309 OLV306:OLW309 OVR306:OVS309 PFN306:PFO309 PPJ306:PPK309 PZF306:PZG309 QJB306:QJC309 QSX306:QSY309 RCT306:RCU309 RMP306:RMQ309 RWL306:RWM309 SGH306:SGI309 SQD306:SQE309 SZZ306:TAA309 TJV306:TJW309 TTR306:TTS309 UDN306:UDO309 UNJ306:UNK309 UXF306:UXG309 VHB306:VHC309 VQX306:VQY309 WAT306:WAU309 WKP306:WKQ309 WUL306:WUM309 WUL301:WUM301 WKP301:WKQ301 WAT301:WAU301 VQX301:VQY301 VHB301:VHC301 UXF301:UXG301 UNJ301:UNK301 UDN301:UDO301 TTR301:TTS301 TJV301:TJW301 SZZ301:TAA301 SQD301:SQE301 SGH301:SGI301 RWL301:RWM301 RMP301:RMQ301 RCT301:RCU301 QSX301:QSY301 QJB301:QJC301 PZF301:PZG301 PPJ301:PPK301 PFN301:PFO301 OVR301:OVS301 OLV301:OLW301 OBZ301:OCA301 NSD301:NSE301 NIH301:NII301 MYL301:MYM301 MOP301:MOQ301 MET301:MEU301 LUX301:LUY301 LLB301:LLC301 LBF301:LBG301 KRJ301:KRK301 KHN301:KHO301 JXR301:JXS301 JNV301:JNW301 JDZ301:JEA301 IUD301:IUE301 IKH301:IKI301 IAL301:IAM301 HQP301:HQQ301 HGT301:HGU301 GWX301:GWY301 GNB301:GNC301 GDF301:GDG301 FTJ301:FTK301 FJN301:FJO301 EZR301:EZS301 EPV301:EPW301 EFZ301:EGA301 DWD301:DWE301 DMH301:DMI301 DCL301:DCM301 CSP301:CSQ301 CIT301:CIU301 BYX301:BYY301 BPB301:BPC301 BFF301:BFG301 AVJ301:AVK301 ALN301:ALO301 ABR301:ABS301 RV301:RW301 HZ301:IA301 HZ311:IA315">
      <formula1>$A$2:$Q$2</formula1>
    </dataValidation>
    <dataValidation type="list" allowBlank="1" showInputMessage="1" showErrorMessage="1" error="Je možno uvést pouze ANO nebo NE" sqref="WWC317:WWC324 JQ311:JQ315 TM311:TM315 ADI311:ADI315 ANE311:ANE315 AXA311:AXA315 BGW311:BGW315 BQS311:BQS315 CAO311:CAO315 CKK311:CKK315 CUG311:CUG315 DEC311:DEC315 DNY311:DNY315 DXU311:DXU315 EHQ311:EHQ315 ERM311:ERM315 FBI311:FBI315 FLE311:FLE315 FVA311:FVA315 GEW311:GEW315 GOS311:GOS315 GYO311:GYO315 HIK311:HIK315 HSG311:HSG315 ICC311:ICC315 ILY311:ILY315 IVU311:IVU315 JFQ311:JFQ315 JPM311:JPM315 JZI311:JZI315 KJE311:KJE315 KTA311:KTA315 LCW311:LCW315 LMS311:LMS315 LWO311:LWO315 MGK311:MGK315 MQG311:MQG315 NAC311:NAC315 NJY311:NJY315 NTU311:NTU315 ODQ311:ODQ315 ONM311:ONM315 OXI311:OXI315 PHE311:PHE315 PRA311:PRA315 QAW311:QAW315 QKS311:QKS315 QUO311:QUO315 REK311:REK315 ROG311:ROG315 RYC311:RYC315 SHY311:SHY315 SRU311:SRU315 TBQ311:TBQ315 TLM311:TLM315 TVI311:TVI315 UFE311:UFE315 UPA311:UPA315 UYW311:UYW315 VIS311:VIS315 VSO311:VSO315 WCK311:WCK315 WMG311:WMG315 WWC311:WWC315 WMG317:WMG324 WCK317:WCK324 VSO317:VSO324 VIS317:VIS324 UYW317:UYW324 UPA317:UPA324 UFE317:UFE324 TVI317:TVI324 TLM317:TLM324 TBQ317:TBQ324 SRU317:SRU324 SHY317:SHY324 RYC317:RYC324 ROG317:ROG324 REK317:REK324 QUO317:QUO324 QKS317:QKS324 QAW317:QAW324 PRA317:PRA324 PHE317:PHE324 OXI317:OXI324 ONM317:ONM324 ODQ317:ODQ324 NTU317:NTU324 NJY317:NJY324 NAC317:NAC324 MQG317:MQG324 MGK317:MGK324 LWO317:LWO324 LMS317:LMS324 LCW317:LCW324 KTA317:KTA324 KJE317:KJE324 JZI317:JZI324 JPM317:JPM324 JFQ317:JFQ324 IVU317:IVU324 ILY317:ILY324 ICC317:ICC324 HSG317:HSG324 HIK317:HIK324 GYO317:GYO324 GOS317:GOS324 GEW317:GEW324 FVA317:FVA324 FLE317:FLE324 FBI317:FBI324 ERM317:ERM324 EHQ317:EHQ324 DXU317:DXU324 DNY317:DNY324 DEC317:DEC324 CUG317:CUG324 CKK317:CKK324 CAO317:CAO324 BQS317:BQS324 BGW317:BGW324 AXA317:AXA324 ANE317:ANE324 ADI317:ADI324 TM317:TM324 JQ317:JQ324 JQ303:JQ304 TM303:TM304 ADI303:ADI304 ANE303:ANE304 AXA303:AXA304 BGW303:BGW304 BQS303:BQS304 CAO303:CAO304 CKK303:CKK304 CUG303:CUG304 DEC303:DEC304 DNY303:DNY304 DXU303:DXU304 EHQ303:EHQ304 ERM303:ERM304 FBI303:FBI304 FLE303:FLE304 FVA303:FVA304 GEW303:GEW304 GOS303:GOS304 GYO303:GYO304 HIK303:HIK304 HSG303:HSG304 ICC303:ICC304 ILY303:ILY304 IVU303:IVU304 JFQ303:JFQ304 JPM303:JPM304 JZI303:JZI304 KJE303:KJE304 KTA303:KTA304 LCW303:LCW304 LMS303:LMS304 LWO303:LWO304 MGK303:MGK304 MQG303:MQG304 NAC303:NAC304 NJY303:NJY304 NTU303:NTU304 ODQ303:ODQ304 ONM303:ONM304 OXI303:OXI304 PHE303:PHE304 PRA303:PRA304 QAW303:QAW304 QKS303:QKS304 QUO303:QUO304 REK303:REK304 ROG303:ROG304 RYC303:RYC304 SHY303:SHY304 SRU303:SRU304 TBQ303:TBQ304 TLM303:TLM304 TVI303:TVI304 UFE303:UFE304 UPA303:UPA304 UYW303:UYW304 VIS303:VIS304 VSO303:VSO304 WCK303:WCK304 WMG303:WMG304 WWC303:WWC304 JQ306:JQ309 TM306:TM309 ADI306:ADI309 ANE306:ANE309 AXA306:AXA309 BGW306:BGW309 BQS306:BQS309 CAO306:CAO309 CKK306:CKK309 CUG306:CUG309 DEC306:DEC309 DNY306:DNY309 DXU306:DXU309 EHQ306:EHQ309 ERM306:ERM309 FBI306:FBI309 FLE306:FLE309 FVA306:FVA309 GEW306:GEW309 GOS306:GOS309 GYO306:GYO309 HIK306:HIK309 HSG306:HSG309 ICC306:ICC309 ILY306:ILY309 IVU306:IVU309 JFQ306:JFQ309 JPM306:JPM309 JZI306:JZI309 KJE306:KJE309 KTA306:KTA309 LCW306:LCW309 LMS306:LMS309 LWO306:LWO309 MGK306:MGK309 MQG306:MQG309 NAC306:NAC309 NJY306:NJY309 NTU306:NTU309 ODQ306:ODQ309 ONM306:ONM309 OXI306:OXI309 PHE306:PHE309 PRA306:PRA309 QAW306:QAW309 QKS306:QKS309 QUO306:QUO309 REK306:REK309 ROG306:ROG309 RYC306:RYC309 SHY306:SHY309 SRU306:SRU309 TBQ306:TBQ309 TLM306:TLM309 TVI306:TVI309 UFE306:UFE309 UPA306:UPA309 UYW306:UYW309 VIS306:VIS309 VSO306:VSO309 WCK306:WCK309 WMG306:WMG309 WWC306:WWC309 WWC301 WMG301 WCK301 VSO301 VIS301 UYW301 UPA301 UFE301 TVI301 TLM301 TBQ301 SRU301 SHY301 RYC301 ROG301 REK301 QUO301 QKS301 QAW301 PRA301 PHE301 OXI301 ONM301 ODQ301 NTU301 NJY301 NAC301 MQG301 MGK301 LWO301 LMS301 LCW301 KTA301 KJE301 JZI301 JPM301 JFQ301 IVU301 ILY301 ICC301 HSG301 HIK301 GYO301 GOS301 GEW301 FVA301 FLE301 FBI301 ERM301 EHQ301 DXU301 DNY301 DEC301 CUG301 CKK301 CAO301 BQS301 BGW301 AXA301 ANE301 ADI301 TM301 JQ301">
      <formula1>#REF!</formula1>
    </dataValidation>
    <dataValidation type="list" allowBlank="1" showInputMessage="1" showErrorMessage="1" error="Zadejte prosím údaj ze seznamu" sqref="WUK317:WUK324 C301 C276 C324 C317:C322 C303:C304 RU311:RU315 ABQ311:ABQ315 ALM311:ALM315 AVI311:AVI315 BFE311:BFE315 BPA311:BPA315 BYW311:BYW315 CIS311:CIS315 CSO311:CSO315 DCK311:DCK315 DMG311:DMG315 DWC311:DWC315 EFY311:EFY315 EPU311:EPU315 EZQ311:EZQ315 FJM311:FJM315 FTI311:FTI315 GDE311:GDE315 GNA311:GNA315 GWW311:GWW315 HGS311:HGS315 HQO311:HQO315 IAK311:IAK315 IKG311:IKG315 IUC311:IUC315 JDY311:JDY315 JNU311:JNU315 JXQ311:JXQ315 KHM311:KHM315 KRI311:KRI315 LBE311:LBE315 LLA311:LLA315 LUW311:LUW315 MES311:MES315 MOO311:MOO315 MYK311:MYK315 NIG311:NIG315 NSC311:NSC315 OBY311:OBY315 OLU311:OLU315 OVQ311:OVQ315 PFM311:PFM315 PPI311:PPI315 PZE311:PZE315 QJA311:QJA315 QSW311:QSW315 RCS311:RCS315 RMO311:RMO315 RWK311:RWK315 SGG311:SGG315 SQC311:SQC315 SZY311:SZY315 TJU311:TJU315 TTQ311:TTQ315 UDM311:UDM315 UNI311:UNI315 UXE311:UXE315 VHA311:VHA315 VQW311:VQW315 WAS311:WAS315 WKO311:WKO315 WUK311:WUK315 WKO317:WKO324 WAS317:WAS324 VQW317:VQW324 VHA317:VHA324 UXE317:UXE324 UNI317:UNI324 UDM317:UDM324 TTQ317:TTQ324 TJU317:TJU324 SZY317:SZY324 SQC317:SQC324 SGG317:SGG324 RWK317:RWK324 RMO317:RMO324 RCS317:RCS324 QSW317:QSW324 QJA317:QJA324 PZE317:PZE324 PPI317:PPI324 PFM317:PFM324 OVQ317:OVQ324 OLU317:OLU324 OBY317:OBY324 NSC317:NSC324 NIG317:NIG324 MYK317:MYK324 MOO317:MOO324 MES317:MES324 LUW317:LUW324 LLA317:LLA324 LBE317:LBE324 KRI317:KRI324 KHM317:KHM324 JXQ317:JXQ324 JNU317:JNU324 JDY317:JDY324 IUC317:IUC324 IKG317:IKG324 IAK317:IAK324 HQO317:HQO324 HGS317:HGS324 GWW317:GWW324 GNA317:GNA324 GDE317:GDE324 FTI317:FTI324 FJM317:FJM324 EZQ317:EZQ324 EPU317:EPU324 EFY317:EFY324 DWC317:DWC324 DMG317:DMG324 DCK317:DCK324 CSO317:CSO324 CIS317:CIS324 BYW317:BYW324 BPA317:BPA324 BFE317:BFE324 AVI317:AVI324 ALM317:ALM324 ABQ317:ABQ324 RU317:RU324 HY317:HY324 HY303:HY304 RU303:RU304 ABQ303:ABQ304 ALM303:ALM304 AVI303:AVI304 BFE303:BFE304 BPA303:BPA304 BYW303:BYW304 CIS303:CIS304 CSO303:CSO304 DCK303:DCK304 DMG303:DMG304 DWC303:DWC304 EFY303:EFY304 EPU303:EPU304 EZQ303:EZQ304 FJM303:FJM304 FTI303:FTI304 GDE303:GDE304 GNA303:GNA304 GWW303:GWW304 HGS303:HGS304 HQO303:HQO304 IAK303:IAK304 IKG303:IKG304 IUC303:IUC304 JDY303:JDY304 JNU303:JNU304 JXQ303:JXQ304 KHM303:KHM304 KRI303:KRI304 LBE303:LBE304 LLA303:LLA304 LUW303:LUW304 MES303:MES304 MOO303:MOO304 MYK303:MYK304 NIG303:NIG304 NSC303:NSC304 OBY303:OBY304 OLU303:OLU304 OVQ303:OVQ304 PFM303:PFM304 PPI303:PPI304 PZE303:PZE304 QJA303:QJA304 QSW303:QSW304 RCS303:RCS304 RMO303:RMO304 RWK303:RWK304 SGG303:SGG304 SQC303:SQC304 SZY303:SZY304 TJU303:TJU304 TTQ303:TTQ304 UDM303:UDM304 UNI303:UNI304 UXE303:UXE304 VHA303:VHA304 VQW303:VQW304 WAS303:WAS304 WKO303:WKO304 WUK303:WUK304 HY306:HY309 RU306:RU309 ABQ306:ABQ309 ALM306:ALM309 AVI306:AVI309 BFE306:BFE309 BPA306:BPA309 BYW306:BYW309 CIS306:CIS309 CSO306:CSO309 DCK306:DCK309 DMG306:DMG309 DWC306:DWC309 EFY306:EFY309 EPU306:EPU309 EZQ306:EZQ309 FJM306:FJM309 FTI306:FTI309 GDE306:GDE309 GNA306:GNA309 GWW306:GWW309 HGS306:HGS309 HQO306:HQO309 IAK306:IAK309 IKG306:IKG309 IUC306:IUC309 JDY306:JDY309 JNU306:JNU309 JXQ306:JXQ309 KHM306:KHM309 KRI306:KRI309 LBE306:LBE309 LLA306:LLA309 LUW306:LUW309 MES306:MES309 MOO306:MOO309 MYK306:MYK309 NIG306:NIG309 NSC306:NSC309 OBY306:OBY309 OLU306:OLU309 OVQ306:OVQ309 PFM306:PFM309 PPI306:PPI309 PZE306:PZE309 QJA306:QJA309 QSW306:QSW309 RCS306:RCS309 RMO306:RMO309 RWK306:RWK309 SGG306:SGG309 SQC306:SQC309 SZY306:SZY309 TJU306:TJU309 TTQ306:TTQ309 UDM306:UDM309 UNI306:UNI309 UXE306:UXE309 VHA306:VHA309 VQW306:VQW309 WAS306:WAS309 WKO306:WKO309 WUK306:WUK309 WUK301 WKO301 WAS301 VQW301 VHA301 UXE301 UNI301 UDM301 TTQ301 TJU301 SZY301 SQC301 SGG301 RWK301 RMO301 RCS301 QSW301 QJA301 PZE301 PPI301 PFM301 OVQ301 OLU301 OBY301 NSC301 NIG301 MYK301 MOO301 MES301 LUW301 LLA301 LBE301 KRI301 KHM301 JXQ301 JNU301 JDY301 IUC301 IKG301 IAK301 HQO301 HGS301 GWW301 GNA301 GDE301 FTI301 FJM301 EZQ301 EPU301 EFY301 DWC301 DMG301 DCK301 CSO301 CIS301 BYW301 BPA301 BFE301 AVI301 ALM301 ABQ301 RU301 HY301 HY311:HY315">
      <formula1>$I$1:$Q$1</formula1>
    </dataValidation>
    <dataValidation type="list" allowBlank="1" showInputMessage="1" showErrorMessage="1" error="Zadejte prosím údaj ze seznamu" sqref="WUJ317:WUJ324 HX317:HX324 WKN317:WKN324 WAR317:WAR324 VQV317:VQV324 VGZ317:VGZ324 UXD317:UXD324 UNH317:UNH324 UDL317:UDL324 TTP317:TTP324 TJT317:TJT324 SZX317:SZX324 SQB317:SQB324 SGF317:SGF324 RWJ317:RWJ324 RMN317:RMN324 RCR317:RCR324 QSV317:QSV324 QIZ317:QIZ324 PZD317:PZD324 PPH317:PPH324 PFL317:PFL324 OVP317:OVP324 OLT317:OLT324 OBX317:OBX324 NSB317:NSB324 NIF317:NIF324 MYJ317:MYJ324 MON317:MON324 MER317:MER324 LUV317:LUV324 LKZ317:LKZ324 LBD317:LBD324 KRH317:KRH324 KHL317:KHL324 JXP317:JXP324 JNT317:JNT324 JDX317:JDX324 IUB317:IUB324 IKF317:IKF324 IAJ317:IAJ324 HQN317:HQN324 HGR317:HGR324 GWV317:GWV324 GMZ317:GMZ324 GDD317:GDD324 FTH317:FTH324 FJL317:FJL324 EZP317:EZP324 EPT317:EPT324 EFX317:EFX324 DWB317:DWB324 DMF317:DMF324 DCJ317:DCJ324 CSN317:CSN324 CIR317:CIR324 BYV317:BYV324 BOZ317:BOZ324 BFD317:BFD324 AVH317:AVH324 ALL317:ALL324 ABP317:ABP324 RT317:RT324 B324 B317:B322 B276">
      <formula1>#REF!</formula1>
    </dataValidation>
    <dataValidation type="whole" allowBlank="1" showInputMessage="1" showErrorMessage="1" error="Zadejte prosím platné ev. číslo" promptTitle="Zadejte prosím platné ev. číslo" sqref="WUI317:WUI324 WUI303:WUI304 HW317:HW324 RS317:RS324 ABO317:ABO324 ALK317:ALK324 AVG317:AVG324 BFC317:BFC324 BOY317:BOY324 BYU317:BYU324 CIQ317:CIQ324 CSM317:CSM324 DCI317:DCI324 DME317:DME324 DWA317:DWA324 EFW317:EFW324 EPS317:EPS324 EZO317:EZO324 FJK317:FJK324 FTG317:FTG324 GDC317:GDC324 GMY317:GMY324 GWU317:GWU324 HGQ317:HGQ324 HQM317:HQM324 IAI317:IAI324 IKE317:IKE324 IUA317:IUA324 JDW317:JDW324 JNS317:JNS324 JXO317:JXO324 KHK317:KHK324 KRG317:KRG324 LBC317:LBC324 LKY317:LKY324 LUU317:LUU324 MEQ317:MEQ324 MOM317:MOM324 MYI317:MYI324 NIE317:NIE324 NSA317:NSA324 OBW317:OBW324 OLS317:OLS324 OVO317:OVO324 PFK317:PFK324 PPG317:PPG324 PZC317:PZC324 QIY317:QIY324 QSU317:QSU324 RCQ317:RCQ324 RMM317:RMM324 RWI317:RWI324 SGE317:SGE324 SQA317:SQA324 SZW317:SZW324 TJS317:TJS324 TTO317:TTO324 UDK317:UDK324 UNG317:UNG324 UXC317:UXC324 VGY317:VGY324 VQU317:VQU324 WAQ317:WAQ324 WKM317:WKM324 WKM311:WKM315 WAQ311:WAQ315 VQU311:VQU315 VGY311:VGY315 UXC311:UXC315 UNG311:UNG315 UDK311:UDK315 TTO311:TTO315 TJS311:TJS315 SZW311:SZW315 SQA311:SQA315 SGE311:SGE315 RWI311:RWI315 RMM311:RMM315 RCQ311:RCQ315 QSU311:QSU315 QIY311:QIY315 PZC311:PZC315 PPG311:PPG315 PFK311:PFK315 OVO311:OVO315 OLS311:OLS315 OBW311:OBW315 NSA311:NSA315 NIE311:NIE315 MYI311:MYI315 MOM311:MOM315 MEQ311:MEQ315 LUU311:LUU315 LKY311:LKY315 LBC311:LBC315 KRG311:KRG315 KHK311:KHK315 JXO311:JXO315 JNS311:JNS315 JDW311:JDW315 IUA311:IUA315 IKE311:IKE315 IAI311:IAI315 HQM311:HQM315 HGQ311:HGQ315 GWU311:GWU315 GMY311:GMY315 GDC311:GDC315 FTG311:FTG315 FJK311:FJK315 EZO311:EZO315 EPS311:EPS315 EFW311:EFW315 DWA311:DWA315 DME311:DME315 DCI311:DCI315 CSM311:CSM315 CIQ311:CIQ315 BYU311:BYU315 BOY311:BOY315 BFC311:BFC315 AVG311:AVG315 ALK311:ALK315 ABO311:ABO315 RS311:RS315 HW311:HW315 WUI311:WUI315 WUI301 HW301 RS301 ABO301 ALK301 AVG301 BFC301 BOY301 BYU301 CIQ301 CSM301 DCI301 DME301 DWA301 EFW301 EPS301 EZO301 FJK301 FTG301 GDC301 GMY301 GWU301 HGQ301 HQM301 IAI301 IKE301 IUA301 JDW301 JNS301 JXO301 KHK301 KRG301 LBC301 LKY301 LUU301 MEQ301 MOM301 MYI301 NIE301 NSA301 OBW301 OLS301 OVO301 PFK301 PPG301 PZC301 QIY301 QSU301 RCQ301 RMM301 RWI301 SGE301 SQA301 SZW301 TJS301 TTO301 UDK301 UNG301 UXC301 VGY301 VQU301 WAQ301 WKM301 WUI306:WUI309 WKM306:WKM309 WAQ306:WAQ309 VQU306:VQU309 VGY306:VGY309 UXC306:UXC309 UNG306:UNG309 UDK306:UDK309 TTO306:TTO309 TJS306:TJS309 SZW306:SZW309 SQA306:SQA309 SGE306:SGE309 RWI306:RWI309 RMM306:RMM309 RCQ306:RCQ309 QSU306:QSU309 QIY306:QIY309 PZC306:PZC309 PPG306:PPG309 PFK306:PFK309 OVO306:OVO309 OLS306:OLS309 OBW306:OBW309 NSA306:NSA309 NIE306:NIE309 MYI306:MYI309 MOM306:MOM309 MEQ306:MEQ309 LUU306:LUU309 LKY306:LKY309 LBC306:LBC309 KRG306:KRG309 KHK306:KHK309 JXO306:JXO309 JNS306:JNS309 JDW306:JDW309 IUA306:IUA309 IKE306:IKE309 IAI306:IAI309 HQM306:HQM309 HGQ306:HGQ309 GWU306:GWU309 GMY306:GMY309 GDC306:GDC309 FTG306:FTG309 FJK306:FJK309 EZO306:EZO309 EPS306:EPS309 EFW306:EFW309 DWA306:DWA309 DME306:DME309 DCI306:DCI309 CSM306:CSM309 CIQ306:CIQ309 BYU306:BYU309 BOY306:BOY309 BFC306:BFC309 AVG306:AVG309 ALK306:ALK309 ABO306:ABO309 RS306:RS309 HW306:HW309 WKM303:WKM304 WAQ303:WAQ304 VQU303:VQU304 VGY303:VGY304 UXC303:UXC304 UNG303:UNG304 UDK303:UDK304 TTO303:TTO304 TJS303:TJS304 SZW303:SZW304 SQA303:SQA304 SGE303:SGE304 RWI303:RWI304 RMM303:RMM304 RCQ303:RCQ304 QSU303:QSU304 QIY303:QIY304 PZC303:PZC304 PPG303:PPG304 PFK303:PFK304 OVO303:OVO304 OLS303:OLS304 OBW303:OBW304 NSA303:NSA304 NIE303:NIE304 MYI303:MYI304 MOM303:MOM304 MEQ303:MEQ304 LUU303:LUU304 LKY303:LKY304 LBC303:LBC304 KRG303:KRG304 KHK303:KHK304 JXO303:JXO304 JNS303:JNS304 JDW303:JDW304 IUA303:IUA304 IKE303:IKE304 IAI303:IAI304 HQM303:HQM304 HGQ303:HGQ304 GWU303:GWU304 GMY303:GMY304 GDC303:GDC304 FTG303:FTG304 FJK303:FJK304 EZO303:EZO304 EPS303:EPS304 EFW303:EFW304 DWA303:DWA304 DME303:DME304 DCI303:DCI304 CSM303:CSM304 CIQ303:CIQ304 BYU303:BYU304 BOY303:BOY304 BFC303:BFC304 AVG303:AVG304 ALK303:ALK304 ABO303:ABO304 RS303:RS304 HW303:HW304 A317:A328 A301 A276 A303:A304">
      <formula1>1000000000</formula1>
      <formula2>9999999999</formula2>
    </dataValidation>
    <dataValidation type="list" allowBlank="1" showInputMessage="1" showErrorMessage="1" error="Zadejte prosím údaj ze seznamu" sqref="WUN317:WUN324 IB303:IB304 IB317:IB324 RX317:RX324 ABT317:ABT324 ALP317:ALP324 AVL317:AVL324 BFH317:BFH324 BPD317:BPD324 BYZ317:BYZ324 CIV317:CIV324 CSR317:CSR324 DCN317:DCN324 DMJ317:DMJ324 DWF317:DWF324 EGB317:EGB324 EPX317:EPX324 EZT317:EZT324 FJP317:FJP324 FTL317:FTL324 GDH317:GDH324 GND317:GND324 GWZ317:GWZ324 HGV317:HGV324 HQR317:HQR324 IAN317:IAN324 IKJ317:IKJ324 IUF317:IUF324 JEB317:JEB324 JNX317:JNX324 JXT317:JXT324 KHP317:KHP324 KRL317:KRL324 LBH317:LBH324 LLD317:LLD324 LUZ317:LUZ324 MEV317:MEV324 MOR317:MOR324 MYN317:MYN324 NIJ317:NIJ324 NSF317:NSF324 OCB317:OCB324 OLX317:OLX324 OVT317:OVT324 PFP317:PFP324 PPL317:PPL324 PZH317:PZH324 QJD317:QJD324 QSZ317:QSZ324 RCV317:RCV324 RMR317:RMR324 RWN317:RWN324 SGJ317:SGJ324 SQF317:SQF324 TAB317:TAB324 TJX317:TJX324 TTT317:TTT324 UDP317:UDP324 UNL317:UNL324 UXH317:UXH324 VHD317:VHD324 VQZ317:VQZ324 WAV317:WAV324 WKR317:WKR324 WUN311:WUN315 WKR311:WKR315 WAV311:WAV315 VQZ311:VQZ315 VHD311:VHD315 UXH311:UXH315 UNL311:UNL315 UDP311:UDP315 TTT311:TTT315 TJX311:TJX315 TAB311:TAB315 SQF311:SQF315 SGJ311:SGJ315 RWN311:RWN315 RMR311:RMR315 RCV311:RCV315 QSZ311:QSZ315 QJD311:QJD315 PZH311:PZH315 PPL311:PPL315 PFP311:PFP315 OVT311:OVT315 OLX311:OLX315 OCB311:OCB315 NSF311:NSF315 NIJ311:NIJ315 MYN311:MYN315 MOR311:MOR315 MEV311:MEV315 LUZ311:LUZ315 LLD311:LLD315 LBH311:LBH315 KRL311:KRL315 KHP311:KHP315 JXT311:JXT315 JNX311:JNX315 JEB311:JEB315 IUF311:IUF315 IKJ311:IKJ315 IAN311:IAN315 HQR311:HQR315 HGV311:HGV315 GWZ311:GWZ315 GND311:GND315 GDH311:GDH315 FTL311:FTL315 FJP311:FJP315 EZT311:EZT315 EPX311:EPX315 EGB311:EGB315 DWF311:DWF315 DMJ311:DMJ315 DCN311:DCN315 CSR311:CSR315 CIV311:CIV315 BYZ311:BYZ315 BPD311:BPD315 BFH311:BFH315 AVL311:AVL315 ALP311:ALP315 ABT311:ABT315 RX311:RX315 IB311:IB315 IB301 RX301 ABT301 ALP301 AVL301 BFH301 BPD301 BYZ301 CIV301 CSR301 DCN301 DMJ301 DWF301 EGB301 EPX301 EZT301 FJP301 FTL301 GDH301 GND301 GWZ301 HGV301 HQR301 IAN301 IKJ301 IUF301 JEB301 JNX301 JXT301 KHP301 KRL301 LBH301 LLD301 LUZ301 MEV301 MOR301 MYN301 NIJ301 NSF301 OCB301 OLX301 OVT301 PFP301 PPL301 PZH301 QJD301 QSZ301 RCV301 RMR301 RWN301 SGJ301 SQF301 TAB301 TJX301 TTT301 UDP301 UNL301 UXH301 VHD301 VQZ301 WAV301 WKR301 WUN301 WUN306:WUN309 WKR306:WKR309 WAV306:WAV309 VQZ306:VQZ309 VHD306:VHD309 UXH306:UXH309 UNL306:UNL309 UDP306:UDP309 TTT306:TTT309 TJX306:TJX309 TAB306:TAB309 SQF306:SQF309 SGJ306:SGJ309 RWN306:RWN309 RMR306:RMR309 RCV306:RCV309 QSZ306:QSZ309 QJD306:QJD309 PZH306:PZH309 PPL306:PPL309 PFP306:PFP309 OVT306:OVT309 OLX306:OLX309 OCB306:OCB309 NSF306:NSF309 NIJ306:NIJ309 MYN306:MYN309 MOR306:MOR309 MEV306:MEV309 LUZ306:LUZ309 LLD306:LLD309 LBH306:LBH309 KRL306:KRL309 KHP306:KHP309 JXT306:JXT309 JNX306:JNX309 JEB306:JEB309 IUF306:IUF309 IKJ306:IKJ309 IAN306:IAN309 HQR306:HQR309 HGV306:HGV309 GWZ306:GWZ309 GND306:GND309 GDH306:GDH309 FTL306:FTL309 FJP306:FJP309 EZT306:EZT309 EPX306:EPX309 EGB306:EGB309 DWF306:DWF309 DMJ306:DMJ309 DCN306:DCN309 CSR306:CSR309 CIV306:CIV309 BYZ306:BYZ309 BPD306:BPD309 BFH306:BFH309 AVL306:AVL309 ALP306:ALP309 ABT306:ABT309 RX306:RX309 IB306:IB309 WUN303:WUN304 WKR303:WKR304 WAV303:WAV304 VQZ303:VQZ304 VHD303:VHD304 UXH303:UXH304 UNL303:UNL304 UDP303:UDP304 TTT303:TTT304 TJX303:TJX304 TAB303:TAB304 SQF303:SQF304 SGJ303:SGJ304 RWN303:RWN304 RMR303:RMR304 RCV303:RCV304 QSZ303:QSZ304 QJD303:QJD304 PZH303:PZH304 PPL303:PPL304 PFP303:PFP304 OVT303:OVT304 OLX303:OLX304 OCB303:OCB304 NSF303:NSF304 NIJ303:NIJ304 MYN303:MYN304 MOR303:MOR304 MEV303:MEV304 LUZ303:LUZ304 LLD303:LLD304 LBH303:LBH304 KRL303:KRL304 KHP303:KHP304 JXT303:JXT304 JNX303:JNX304 JEB303:JEB304 IUF303:IUF304 IKJ303:IKJ304 IAN303:IAN304 HQR303:HQR304 HGV303:HGV304 GWZ303:GWZ304 GND303:GND304 GDH303:GDH304 FTL303:FTL304 FJP303:FJP304 EZT303:EZT304 EPX303:EPX304 EGB303:EGB304 DWF303:DWF304 DMJ303:DMJ304 DCN303:DCN304 CSR303:CSR304 CIV303:CIV304 BYZ303:BYZ304 BPD303:BPD304 BFH303:BFH304 AVL303:AVL304 ALP303:ALP304 ABT303:ABT304 RX303:RX304 F311:G315 F317:G324 F276:G276 F301:G301 F306:G309 G303 F303:F304">
      <formula1>$A$3:$D$3</formula1>
    </dataValidation>
    <dataValidation type="list" allowBlank="1" showInputMessage="1" showErrorMessage="1" error="Zadejte prosím pouze jeden údaj ze seznamu" sqref="WWH317:WWH324 JV311:JV315 TR311:TR315 ADN311:ADN315 ANJ311:ANJ315 AXF311:AXF315 BHB311:BHB315 BQX311:BQX315 CAT311:CAT315 CKP311:CKP315 CUL311:CUL315 DEH311:DEH315 DOD311:DOD315 DXZ311:DXZ315 EHV311:EHV315 ERR311:ERR315 FBN311:FBN315 FLJ311:FLJ315 FVF311:FVF315 GFB311:GFB315 GOX311:GOX315 GYT311:GYT315 HIP311:HIP315 HSL311:HSL315 ICH311:ICH315 IMD311:IMD315 IVZ311:IVZ315 JFV311:JFV315 JPR311:JPR315 JZN311:JZN315 KJJ311:KJJ315 KTF311:KTF315 LDB311:LDB315 LMX311:LMX315 LWT311:LWT315 MGP311:MGP315 MQL311:MQL315 NAH311:NAH315 NKD311:NKD315 NTZ311:NTZ315 ODV311:ODV315 ONR311:ONR315 OXN311:OXN315 PHJ311:PHJ315 PRF311:PRF315 QBB311:QBB315 QKX311:QKX315 QUT311:QUT315 REP311:REP315 ROL311:ROL315 RYH311:RYH315 SID311:SID315 SRZ311:SRZ315 TBV311:TBV315 TLR311:TLR315 TVN311:TVN315 UFJ311:UFJ315 UPF311:UPF315 UZB311:UZB315 VIX311:VIX315 VST311:VST315 WCP311:WCP315 WML311:WML315 WWH311:WWH315 WML317:WML324 WCP317:WCP324 VST317:VST324 VIX317:VIX324 UZB317:UZB324 UPF317:UPF324 UFJ317:UFJ324 TVN317:TVN324 TLR317:TLR324 TBV317:TBV324 SRZ317:SRZ324 SID317:SID324 RYH317:RYH324 ROL317:ROL324 REP317:REP324 QUT317:QUT324 QKX317:QKX324 QBB317:QBB324 PRF317:PRF324 PHJ317:PHJ324 OXN317:OXN324 ONR317:ONR324 ODV317:ODV324 NTZ317:NTZ324 NKD317:NKD324 NAH317:NAH324 MQL317:MQL324 MGP317:MGP324 LWT317:LWT324 LMX317:LMX324 LDB317:LDB324 KTF317:KTF324 KJJ317:KJJ324 JZN317:JZN324 JPR317:JPR324 JFV317:JFV324 IVZ317:IVZ324 IMD317:IMD324 ICH317:ICH324 HSL317:HSL324 HIP317:HIP324 GYT317:GYT324 GOX317:GOX324 GFB317:GFB324 FVF317:FVF324 FLJ317:FLJ324 FBN317:FBN324 ERR317:ERR324 EHV317:EHV324 DXZ317:DXZ324 DOD317:DOD324 DEH317:DEH324 CUL317:CUL324 CKP317:CKP324 CAT317:CAT324 BQX317:BQX324 BHB317:BHB324 AXF317:AXF324 ANJ317:ANJ324 ADN317:ADN324 TR317:TR324 JV317:JV324 JV303:JV304 TR303:TR304 ADN303:ADN304 ANJ303:ANJ304 AXF303:AXF304 BHB303:BHB304 BQX303:BQX304 CAT303:CAT304 CKP303:CKP304 CUL303:CUL304 DEH303:DEH304 DOD303:DOD304 DXZ303:DXZ304 EHV303:EHV304 ERR303:ERR304 FBN303:FBN304 FLJ303:FLJ304 FVF303:FVF304 GFB303:GFB304 GOX303:GOX304 GYT303:GYT304 HIP303:HIP304 HSL303:HSL304 ICH303:ICH304 IMD303:IMD304 IVZ303:IVZ304 JFV303:JFV304 JPR303:JPR304 JZN303:JZN304 KJJ303:KJJ304 KTF303:KTF304 LDB303:LDB304 LMX303:LMX304 LWT303:LWT304 MGP303:MGP304 MQL303:MQL304 NAH303:NAH304 NKD303:NKD304 NTZ303:NTZ304 ODV303:ODV304 ONR303:ONR304 OXN303:OXN304 PHJ303:PHJ304 PRF303:PRF304 QBB303:QBB304 QKX303:QKX304 QUT303:QUT304 REP303:REP304 ROL303:ROL304 RYH303:RYH304 SID303:SID304 SRZ303:SRZ304 TBV303:TBV304 TLR303:TLR304 TVN303:TVN304 UFJ303:UFJ304 UPF303:UPF304 UZB303:UZB304 VIX303:VIX304 VST303:VST304 WCP303:WCP304 WML303:WML304 WWH303:WWH304 JV306:JV309 TR306:TR309 ADN306:ADN309 ANJ306:ANJ309 AXF306:AXF309 BHB306:BHB309 BQX306:BQX309 CAT306:CAT309 CKP306:CKP309 CUL306:CUL309 DEH306:DEH309 DOD306:DOD309 DXZ306:DXZ309 EHV306:EHV309 ERR306:ERR309 FBN306:FBN309 FLJ306:FLJ309 FVF306:FVF309 GFB306:GFB309 GOX306:GOX309 GYT306:GYT309 HIP306:HIP309 HSL306:HSL309 ICH306:ICH309 IMD306:IMD309 IVZ306:IVZ309 JFV306:JFV309 JPR306:JPR309 JZN306:JZN309 KJJ306:KJJ309 KTF306:KTF309 LDB306:LDB309 LMX306:LMX309 LWT306:LWT309 MGP306:MGP309 MQL306:MQL309 NAH306:NAH309 NKD306:NKD309 NTZ306:NTZ309 ODV306:ODV309 ONR306:ONR309 OXN306:OXN309 PHJ306:PHJ309 PRF306:PRF309 QBB306:QBB309 QKX306:QKX309 QUT306:QUT309 REP306:REP309 ROL306:ROL309 RYH306:RYH309 SID306:SID309 SRZ306:SRZ309 TBV306:TBV309 TLR306:TLR309 TVN306:TVN309 UFJ306:UFJ309 UPF306:UPF309 UZB306:UZB309 VIX306:VIX309 VST306:VST309 WCP306:WCP309 WML306:WML309 WWH306:WWH309 WWH301 WML301 WCP301 VST301 VIX301 UZB301 UPF301 UFJ301 TVN301 TLR301 TBV301 SRZ301 SID301 RYH301 ROL301 REP301 QUT301 QKX301 QBB301 PRF301 PHJ301 OXN301 ONR301 ODV301 NTZ301 NKD301 NAH301 MQL301 MGP301 LWT301 LMX301 LDB301 KTF301 KJJ301 JZN301 JPR301 JFV301 IVZ301 IMD301 ICH301 HSL301 HIP301 GYT301 GOX301 GFB301 FVF301 FLJ301 FBN301 ERR301 EHV301 DXZ301 DOD301 DEH301 CUL301 CKP301 CAT301 BQX301 BHB301 AXF301 ANJ301 ADN301 TR301 JV301">
      <formula1>$P$5:$Q$5</formula1>
    </dataValidation>
    <dataValidation type="list" allowBlank="1" showInputMessage="1" showErrorMessage="1" error="Zadejte prosím údaj ze seznamu" sqref="WWF317:WWF324 AB324 AB317:AB322 AB301 AB303:AB304 JT311:JT315 TP311:TP315 ADL311:ADL315 ANH311:ANH315 AXD311:AXD315 BGZ311:BGZ315 BQV311:BQV315 CAR311:CAR315 CKN311:CKN315 CUJ311:CUJ315 DEF311:DEF315 DOB311:DOB315 DXX311:DXX315 EHT311:EHT315 ERP311:ERP315 FBL311:FBL315 FLH311:FLH315 FVD311:FVD315 GEZ311:GEZ315 GOV311:GOV315 GYR311:GYR315 HIN311:HIN315 HSJ311:HSJ315 ICF311:ICF315 IMB311:IMB315 IVX311:IVX315 JFT311:JFT315 JPP311:JPP315 JZL311:JZL315 KJH311:KJH315 KTD311:KTD315 LCZ311:LCZ315 LMV311:LMV315 LWR311:LWR315 MGN311:MGN315 MQJ311:MQJ315 NAF311:NAF315 NKB311:NKB315 NTX311:NTX315 ODT311:ODT315 ONP311:ONP315 OXL311:OXL315 PHH311:PHH315 PRD311:PRD315 QAZ311:QAZ315 QKV311:QKV315 QUR311:QUR315 REN311:REN315 ROJ311:ROJ315 RYF311:RYF315 SIB311:SIB315 SRX311:SRX315 TBT311:TBT315 TLP311:TLP315 TVL311:TVL315 UFH311:UFH315 UPD311:UPD315 UYZ311:UYZ315 VIV311:VIV315 VSR311:VSR315 WCN311:WCN315 WMJ311:WMJ315 WWF311:WWF315 WMJ317:WMJ324 WCN317:WCN324 VSR317:VSR324 VIV317:VIV324 UYZ317:UYZ324 UPD317:UPD324 UFH317:UFH324 TVL317:TVL324 TLP317:TLP324 TBT317:TBT324 SRX317:SRX324 SIB317:SIB324 RYF317:RYF324 ROJ317:ROJ324 REN317:REN324 QUR317:QUR324 QKV317:QKV324 QAZ317:QAZ324 PRD317:PRD324 PHH317:PHH324 OXL317:OXL324 ONP317:ONP324 ODT317:ODT324 NTX317:NTX324 NKB317:NKB324 NAF317:NAF324 MQJ317:MQJ324 MGN317:MGN324 LWR317:LWR324 LMV317:LMV324 LCZ317:LCZ324 KTD317:KTD324 KJH317:KJH324 JZL317:JZL324 JPP317:JPP324 JFT317:JFT324 IVX317:IVX324 IMB317:IMB324 ICF317:ICF324 HSJ317:HSJ324 HIN317:HIN324 GYR317:GYR324 GOV317:GOV324 GEZ317:GEZ324 FVD317:FVD324 FLH317:FLH324 FBL317:FBL324 ERP317:ERP324 EHT317:EHT324 DXX317:DXX324 DOB317:DOB324 DEF317:DEF324 CUJ317:CUJ324 CKN317:CKN324 CAR317:CAR324 BQV317:BQV324 BGZ317:BGZ324 AXD317:AXD324 ANH317:ANH324 ADL317:ADL324 TP317:TP324 JT317:JT324 JT303:JT304 TP303:TP304 ADL303:ADL304 ANH303:ANH304 AXD303:AXD304 BGZ303:BGZ304 BQV303:BQV304 CAR303:CAR304 CKN303:CKN304 CUJ303:CUJ304 DEF303:DEF304 DOB303:DOB304 DXX303:DXX304 EHT303:EHT304 ERP303:ERP304 FBL303:FBL304 FLH303:FLH304 FVD303:FVD304 GEZ303:GEZ304 GOV303:GOV304 GYR303:GYR304 HIN303:HIN304 HSJ303:HSJ304 ICF303:ICF304 IMB303:IMB304 IVX303:IVX304 JFT303:JFT304 JPP303:JPP304 JZL303:JZL304 KJH303:KJH304 KTD303:KTD304 LCZ303:LCZ304 LMV303:LMV304 LWR303:LWR304 MGN303:MGN304 MQJ303:MQJ304 NAF303:NAF304 NKB303:NKB304 NTX303:NTX304 ODT303:ODT304 ONP303:ONP304 OXL303:OXL304 PHH303:PHH304 PRD303:PRD304 QAZ303:QAZ304 QKV303:QKV304 QUR303:QUR304 REN303:REN304 ROJ303:ROJ304 RYF303:RYF304 SIB303:SIB304 SRX303:SRX304 TBT303:TBT304 TLP303:TLP304 TVL303:TVL304 UFH303:UFH304 UPD303:UPD304 UYZ303:UYZ304 VIV303:VIV304 VSR303:VSR304 WCN303:WCN304 WMJ303:WMJ304 WWF303:WWF304 JT306:JT309 TP306:TP309 ADL306:ADL309 ANH306:ANH309 AXD306:AXD309 BGZ306:BGZ309 BQV306:BQV309 CAR306:CAR309 CKN306:CKN309 CUJ306:CUJ309 DEF306:DEF309 DOB306:DOB309 DXX306:DXX309 EHT306:EHT309 ERP306:ERP309 FBL306:FBL309 FLH306:FLH309 FVD306:FVD309 GEZ306:GEZ309 GOV306:GOV309 GYR306:GYR309 HIN306:HIN309 HSJ306:HSJ309 ICF306:ICF309 IMB306:IMB309 IVX306:IVX309 JFT306:JFT309 JPP306:JPP309 JZL306:JZL309 KJH306:KJH309 KTD306:KTD309 LCZ306:LCZ309 LMV306:LMV309 LWR306:LWR309 MGN306:MGN309 MQJ306:MQJ309 NAF306:NAF309 NKB306:NKB309 NTX306:NTX309 ODT306:ODT309 ONP306:ONP309 OXL306:OXL309 PHH306:PHH309 PRD306:PRD309 QAZ306:QAZ309 QKV306:QKV309 QUR306:QUR309 REN306:REN309 ROJ306:ROJ309 RYF306:RYF309 SIB306:SIB309 SRX306:SRX309 TBT306:TBT309 TLP306:TLP309 TVL306:TVL309 UFH306:UFH309 UPD306:UPD309 UYZ306:UYZ309 VIV306:VIV309 VSR306:VSR309 WCN306:WCN309 WMJ306:WMJ309 WWF306:WWF309 WWF301 WMJ301 WCN301 VSR301 VIV301 UYZ301 UPD301 UFH301 TVL301 TLP301 TBT301 SRX301 SIB301 RYF301 ROJ301 REN301 QUR301 QKV301 QAZ301 PRD301 PHH301 OXL301 ONP301 ODT301 NTX301 NKB301 NAF301 MQJ301 MGN301 LWR301 LMV301 LCZ301 KTD301 KJH301 JZL301 JPP301 JFT301 IVX301 IMB301 ICF301 HSJ301 HIN301 GYR301 GOV301 GEZ301 FVD301 FLH301 FBL301 ERP301 EHT301 DXX301 DOB301 DEF301 CUJ301 CKN301 CAR301 BQV301 BGZ301 AXD301 ANH301 ADL301 TP301 JT301">
      <formula1>$P$4:$U$4</formula1>
    </dataValidation>
    <dataValidation type="textLength" allowBlank="1" showInputMessage="1" showErrorMessage="1" error="Zadejte prosím temín ve formátu MM/RR" sqref="Z325:AA328">
      <formula1>5</formula1>
      <formula2>5</formula2>
    </dataValidation>
    <dataValidation type="list" allowBlank="1" showInputMessage="1" showErrorMessage="1" error="Zadejte prosím údaj ze seznamu" sqref="AB323">
      <formula1>$P$4:$W$4</formula1>
    </dataValidation>
    <dataValidation type="list" allowBlank="1" showInputMessage="1" showErrorMessage="1" error="Zadejte prosím údaj ze seznamu" sqref="AB276">
      <formula1>#REF!</formula1>
    </dataValidation>
    <dataValidation type="list" allowBlank="1" showInputMessage="1" showErrorMessage="1" sqref="AB325:AB328 B325:G328">
      <formula1>#REF!</formula1>
    </dataValidation>
    <dataValidation allowBlank="1" showInputMessage="1" showErrorMessage="1" error="Zadejte prosím údaj ze seznamu" sqref="G209 G304"/>
    <dataValidation operator="greaterThanOrEqual" allowBlank="1" showInputMessage="1" showErrorMessage="1" error="Zadejte prosím celé číslo bez desetinných míst" promptTitle="Zadejte prosím celé číslo" sqref="N326 J301 L326:L328 P326:Q328"/>
    <dataValidation type="list" allowBlank="1" showInputMessage="1" showErrorMessage="1" error="Zadejte prosím údaj ze seznamu" sqref="B323">
      <formula1>$H$1:$H$1</formula1>
    </dataValidation>
    <dataValidation type="list" allowBlank="1" showInputMessage="1" showErrorMessage="1" error="Zadejte prosím údaj ze seznamu" sqref="C323">
      <formula1>$I$1:$P$1</formula1>
    </dataValidation>
  </dataValidations>
  <printOptions horizontalCentered="1"/>
  <pageMargins left="0" right="0" top="0.39370078740157483" bottom="0.39370078740157483" header="0.11811023622047245" footer="0.11811023622047245"/>
  <pageSetup paperSize="9" scale="37" fitToHeight="7" orientation="landscape" r:id="rId1"/>
  <headerFooter>
    <oddFooter>&amp;C&amp;P/&amp;N</oddFooter>
  </headerFooter>
  <rowBreaks count="1" manualBreakCount="1">
    <brk id="281"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Příloha č. 1 Bilance</vt:lpstr>
      <vt:lpstr>Příloha č. 2 Bilance</vt:lpstr>
      <vt:lpstr>Příloha č. 3 Legenda</vt:lpstr>
      <vt:lpstr>Příloha č. 4 Databáze akcí</vt:lpstr>
      <vt:lpstr>Příloha č. 5 Rizika</vt:lpstr>
      <vt:lpstr>Příloha č. 6 Dočerpání OPD </vt:lpstr>
      <vt:lpstr>'Příloha č. 4 Databáze akcí'!Názvy_tisku</vt:lpstr>
      <vt:lpstr>'Příloha č. 5 Rizika'!Názvy_tisku</vt:lpstr>
      <vt:lpstr>'Příloha č. 6 Dočerpání OPD '!Názvy_tisku</vt:lpstr>
      <vt:lpstr>'Příloha č. 1 Bilance'!Oblast_tisku</vt:lpstr>
      <vt:lpstr>'Příloha č. 2 Bilance'!Oblast_tisku</vt:lpstr>
      <vt:lpstr>'Příloha č. 3 Legenda'!Oblast_tisku</vt:lpstr>
      <vt:lpstr>'Příloha č. 5 Rizika'!Oblast_tisku</vt:lpstr>
      <vt:lpstr>'Příloha č. 6 Dočerpání OPD '!Oblast_tisku</vt:lpstr>
    </vt:vector>
  </TitlesOfParts>
  <Company>SFDI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Novák Jiří</dc:creator>
  <cp:lastModifiedBy>tomas.jandl</cp:lastModifiedBy>
  <cp:lastPrinted>2013-09-30T09:40:22Z</cp:lastPrinted>
  <dcterms:created xsi:type="dcterms:W3CDTF">2008-07-03T16:43:03Z</dcterms:created>
  <dcterms:modified xsi:type="dcterms:W3CDTF">2013-09-30T09:40:50Z</dcterms:modified>
</cp:coreProperties>
</file>