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576" windowWidth="20376" windowHeight="11652" firstSheet="4" activeTab="4"/>
  </bookViews>
  <sheets>
    <sheet name="Srovnání  EU2015 2016 do textu" sheetId="10" r:id="rId1"/>
    <sheet name="druhové třídění pro text " sheetId="17" r:id="rId2"/>
    <sheet name="odvětvové třídění protext" sheetId="16" r:id="rId3"/>
    <sheet name="přehled programů 2014-2020" sheetId="14" r:id="rId4"/>
    <sheet name="Př 3 Platy a OPPP" sheetId="33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___Tab16" localSheetId="1">'[1]301-KPR'!#REF!</definedName>
    <definedName name="____Tab16" localSheetId="2">'[1]301-KPR'!#REF!</definedName>
    <definedName name="____Tab16" localSheetId="4">'[1]301-KPR'!#REF!</definedName>
    <definedName name="____Tab16" localSheetId="3">'[1]301-KPR'!#REF!</definedName>
    <definedName name="____Tab16" localSheetId="0">'[1]301-KPR'!#REF!</definedName>
    <definedName name="____Tab16">'[1]301-KPR'!#REF!</definedName>
    <definedName name="___Tab16" localSheetId="1">'[1]301-KPR'!#REF!</definedName>
    <definedName name="___Tab16" localSheetId="2">'[1]301-KPR'!#REF!</definedName>
    <definedName name="___Tab16" localSheetId="4">'[1]301-KPR'!#REF!</definedName>
    <definedName name="___Tab16" localSheetId="3">'[1]301-KPR'!#REF!</definedName>
    <definedName name="___Tab16" localSheetId="0">'[1]301-KPR'!#REF!</definedName>
    <definedName name="___Tab16">'[1]301-KPR'!#REF!</definedName>
    <definedName name="__FM2013" localSheetId="1">'[2]záv.uk,.KPR'!#REF!</definedName>
    <definedName name="__FM2013" localSheetId="2">'[2]záv.uk,.KPR'!#REF!</definedName>
    <definedName name="__FM2013" localSheetId="4">'[2]záv.uk,.KPR'!#REF!</definedName>
    <definedName name="__FM2013" localSheetId="3">'[2]záv.uk,.KPR'!#REF!</definedName>
    <definedName name="__FM2013" localSheetId="0">'[2]záv.uk,.KPR'!#REF!</definedName>
    <definedName name="__FM2013">'[2]záv.uk,.KPR'!#REF!</definedName>
    <definedName name="__Tab16" localSheetId="1">'[1]301-KPR'!#REF!</definedName>
    <definedName name="__Tab16" localSheetId="2">'[1]301-KPR'!#REF!</definedName>
    <definedName name="__Tab16" localSheetId="4">'[1]301-KPR'!#REF!</definedName>
    <definedName name="__Tab16" localSheetId="3">'[1]301-KPR'!#REF!</definedName>
    <definedName name="__Tab16" localSheetId="0">'[1]301-KPR'!#REF!</definedName>
    <definedName name="__Tab16">'[1]301-KPR'!#REF!</definedName>
    <definedName name="_xlnm._FilterDatabase" localSheetId="0" hidden="1">'Srovnání  EU2015 2016 do textu'!$A$5:$H$6</definedName>
    <definedName name="_FM2013" localSheetId="1">'[2]záv.uk,.KPR'!#REF!</definedName>
    <definedName name="_FM2013" localSheetId="2">'[2]záv.uk,.KPR'!#REF!</definedName>
    <definedName name="_FM2013" localSheetId="4">'[2]záv.uk,.KPR'!#REF!</definedName>
    <definedName name="_FM2013" localSheetId="3">'[2]záv.uk,.KPR'!#REF!</definedName>
    <definedName name="_FM2013" localSheetId="0">'[2]záv.uk,.KPR'!#REF!</definedName>
    <definedName name="_FM2013">'[2]záv.uk,.KPR'!#REF!</definedName>
    <definedName name="_Tab16" localSheetId="1">'[1]301-KPR'!#REF!</definedName>
    <definedName name="_Tab16" localSheetId="2">'[1]301-KPR'!#REF!</definedName>
    <definedName name="_Tab16" localSheetId="4">'[1]301-KPR'!#REF!</definedName>
    <definedName name="_Tab16" localSheetId="3">'[1]301-KPR'!#REF!</definedName>
    <definedName name="_Tab16" localSheetId="0">'[1]301-KPR'!#REF!</definedName>
    <definedName name="_Tab16">'[1]301-KPR'!#REF!</definedName>
    <definedName name="aa" localSheetId="1">'[3]301-KPR'!#REF!</definedName>
    <definedName name="aa" localSheetId="2">'[3]301-KPR'!#REF!</definedName>
    <definedName name="aa" localSheetId="4">'[3]301-KPR'!#REF!</definedName>
    <definedName name="aa" localSheetId="3">'[3]301-KPR'!#REF!</definedName>
    <definedName name="aa" localSheetId="0">'[3]301-KPR'!#REF!</definedName>
    <definedName name="aa">'[3]301-KPR'!#REF!</definedName>
    <definedName name="AccessDatabase">"C:\Dokumenty\Borisek\Excel\1998\ROZPIS1998\1LEDEN1998\akce98-1.mdb"</definedName>
    <definedName name="AV" localSheetId="1">'[2]záv.uk,.KPR'!#REF!</definedName>
    <definedName name="AV" localSheetId="2">'[2]záv.uk,.KPR'!#REF!</definedName>
    <definedName name="AV" localSheetId="4">'[2]záv.uk,.KPR'!#REF!</definedName>
    <definedName name="AV" localSheetId="3">'[2]záv.uk,.KPR'!#REF!</definedName>
    <definedName name="AV" localSheetId="0">'[2]záv.uk,.KPR'!#REF!</definedName>
    <definedName name="AV">'[2]záv.uk,.KPR'!#REF!</definedName>
    <definedName name="AVC" localSheetId="1">'[1]301-KPR'!#REF!</definedName>
    <definedName name="AVC" localSheetId="2">'[1]301-KPR'!#REF!</definedName>
    <definedName name="AVC" localSheetId="4">'[1]301-KPR'!#REF!</definedName>
    <definedName name="AVC" localSheetId="3">'[1]301-KPR'!#REF!</definedName>
    <definedName name="AVC" localSheetId="0">'[1]301-KPR'!#REF!</definedName>
    <definedName name="AVC">'[1]301-KPR'!#REF!</definedName>
    <definedName name="AVv" localSheetId="1">'[1]301-KPR'!#REF!</definedName>
    <definedName name="AVv" localSheetId="2">'[1]301-KPR'!#REF!</definedName>
    <definedName name="AVv" localSheetId="4">'[1]301-KPR'!#REF!</definedName>
    <definedName name="AVv" localSheetId="3">'[1]301-KPR'!#REF!</definedName>
    <definedName name="AVv" localSheetId="0">'[1]301-KPR'!#REF!</definedName>
    <definedName name="AVv">'[1]301-KPR'!#REF!</definedName>
    <definedName name="baba" localSheetId="1">'[2]záv.uk,.KPR'!#REF!</definedName>
    <definedName name="baba" localSheetId="2">'[2]záv.uk,.KPR'!#REF!</definedName>
    <definedName name="baba" localSheetId="4">'[2]záv.uk,.KPR'!#REF!</definedName>
    <definedName name="baba" localSheetId="3">'[2]záv.uk,.KPR'!#REF!</definedName>
    <definedName name="baba" localSheetId="0">'[2]záv.uk,.KPR'!#REF!</definedName>
    <definedName name="baba">'[2]záv.uk,.KPR'!#REF!</definedName>
    <definedName name="BIS">'[2]záv.uk,.KPR'!$B$6</definedName>
    <definedName name="CBU" localSheetId="1">'[2]záv.uk,.KPR'!#REF!</definedName>
    <definedName name="CBU" localSheetId="2">'[2]záv.uk,.KPR'!#REF!</definedName>
    <definedName name="CBU" localSheetId="4">'[2]záv.uk,.KPR'!#REF!</definedName>
    <definedName name="CBU" localSheetId="3">'[2]záv.uk,.KPR'!#REF!</definedName>
    <definedName name="CBU" localSheetId="0">'[2]záv.uk,.KPR'!#REF!</definedName>
    <definedName name="CBU">'[2]záv.uk,.KPR'!#REF!</definedName>
    <definedName name="celkem1" localSheetId="1">'[1]301-KPR'!#REF!</definedName>
    <definedName name="celkem1" localSheetId="2">'[1]301-KPR'!#REF!</definedName>
    <definedName name="celkem1" localSheetId="4">'[1]301-KPR'!#REF!</definedName>
    <definedName name="celkem1" localSheetId="3">'[1]301-KPR'!#REF!</definedName>
    <definedName name="celkem1" localSheetId="0">'[1]301-KPR'!#REF!</definedName>
    <definedName name="celkem1">'[1]301-KPR'!#REF!</definedName>
    <definedName name="CSU" localSheetId="1">'[2]záv.uk,.KPR'!#REF!</definedName>
    <definedName name="CSU" localSheetId="2">'[2]záv.uk,.KPR'!#REF!</definedName>
    <definedName name="CSU" localSheetId="4">'[2]záv.uk,.KPR'!#REF!</definedName>
    <definedName name="CSU" localSheetId="3">'[2]záv.uk,.KPR'!#REF!</definedName>
    <definedName name="CSU" localSheetId="0">'[2]záv.uk,.KPR'!#REF!</definedName>
    <definedName name="CSU">'[2]záv.uk,.KPR'!#REF!</definedName>
    <definedName name="CUZK" localSheetId="1">'[2]záv.uk,.KPR'!#REF!</definedName>
    <definedName name="CUZK" localSheetId="2">'[2]záv.uk,.KPR'!#REF!</definedName>
    <definedName name="CUZK" localSheetId="4">'[2]záv.uk,.KPR'!#REF!</definedName>
    <definedName name="CUZK" localSheetId="3">'[2]záv.uk,.KPR'!#REF!</definedName>
    <definedName name="CUZK" localSheetId="0">'[2]záv.uk,.KPR'!#REF!</definedName>
    <definedName name="CUZK">'[2]záv.uk,.KPR'!#REF!</definedName>
    <definedName name="CÚZK" localSheetId="1">'[4]301'!#REF!</definedName>
    <definedName name="CÚZK" localSheetId="2">'[4]301'!#REF!</definedName>
    <definedName name="CÚZK" localSheetId="4">'[4]301'!#REF!</definedName>
    <definedName name="CÚZK" localSheetId="0">'[4]301'!#REF!</definedName>
    <definedName name="CÚZK">'[4]301'!#REF!</definedName>
    <definedName name="CUZKL" localSheetId="1">'[1]301-KPR'!#REF!</definedName>
    <definedName name="CUZKL" localSheetId="2">'[1]301-KPR'!#REF!</definedName>
    <definedName name="CUZKL" localSheetId="4">'[1]301-KPR'!#REF!</definedName>
    <definedName name="CUZKL" localSheetId="0">'[1]301-KPR'!#REF!</definedName>
    <definedName name="CUZKL">'[1]301-KPR'!#REF!</definedName>
    <definedName name="DF_GRID_1" localSheetId="1">#REF!</definedName>
    <definedName name="DF_GRID_1" localSheetId="2">#REF!</definedName>
    <definedName name="DF_GRID_1" localSheetId="4">#REF!</definedName>
    <definedName name="DF_GRID_1" localSheetId="3">#REF!</definedName>
    <definedName name="DF_GRID_1" localSheetId="0">#REF!</definedName>
    <definedName name="DF_GRID_1">#REF!</definedName>
    <definedName name="GA" localSheetId="1">'[2]záv.uk,.KPR'!#REF!</definedName>
    <definedName name="GA" localSheetId="2">'[2]záv.uk,.KPR'!#REF!</definedName>
    <definedName name="GA" localSheetId="4">'[2]záv.uk,.KPR'!#REF!</definedName>
    <definedName name="GA" localSheetId="0">'[2]záv.uk,.KPR'!#REF!</definedName>
    <definedName name="GA">'[2]záv.uk,.KPR'!#REF!</definedName>
    <definedName name="GAE" localSheetId="1">'[1]301-KPR'!#REF!</definedName>
    <definedName name="GAE" localSheetId="2">'[1]301-KPR'!#REF!</definedName>
    <definedName name="GAE" localSheetId="4">'[1]301-KPR'!#REF!</definedName>
    <definedName name="GAE" localSheetId="0">'[1]301-KPR'!#REF!</definedName>
    <definedName name="GAE">'[1]301-KPR'!#REF!</definedName>
    <definedName name="gggg" localSheetId="1">#REF!</definedName>
    <definedName name="gggg" localSheetId="2">#REF!</definedName>
    <definedName name="gggg" localSheetId="4">#REF!</definedName>
    <definedName name="gggg" localSheetId="3">#REF!</definedName>
    <definedName name="gggg" localSheetId="0">#REF!</definedName>
    <definedName name="gggg">#REF!</definedName>
    <definedName name="hhh" localSheetId="1">#REF!</definedName>
    <definedName name="hhh" localSheetId="2">#REF!</definedName>
    <definedName name="hhh" localSheetId="4">#REF!</definedName>
    <definedName name="hhh" localSheetId="3">#REF!</definedName>
    <definedName name="hhh" localSheetId="0">#REF!</definedName>
    <definedName name="hhh">#REF!</definedName>
    <definedName name="jik" localSheetId="1">#REF!</definedName>
    <definedName name="jik" localSheetId="2">#REF!</definedName>
    <definedName name="jik" localSheetId="4">#REF!</definedName>
    <definedName name="jik" localSheetId="3">#REF!</definedName>
    <definedName name="jik" localSheetId="0">#REF!</definedName>
    <definedName name="jik">#REF!</definedName>
    <definedName name="jjj" localSheetId="1">#REF!</definedName>
    <definedName name="jjj" localSheetId="2">#REF!</definedName>
    <definedName name="jjj" localSheetId="4">#REF!</definedName>
    <definedName name="jjj" localSheetId="3">#REF!</definedName>
    <definedName name="jjj" localSheetId="0">#REF!</definedName>
    <definedName name="jjj">#REF!</definedName>
    <definedName name="jksefjnsdf" localSheetId="1">'[1]301-KPR'!#REF!</definedName>
    <definedName name="jksefjnsdf" localSheetId="2">'[1]301-KPR'!#REF!</definedName>
    <definedName name="jksefjnsdf" localSheetId="4">'[1]301-KPR'!#REF!</definedName>
    <definedName name="jksefjnsdf" localSheetId="3">'[1]301-KPR'!#REF!</definedName>
    <definedName name="jksefjnsdf" localSheetId="0">'[1]301-KPR'!#REF!</definedName>
    <definedName name="jksefjnsdf">'[1]301-KPR'!#REF!</definedName>
    <definedName name="KK" localSheetId="1">#REF!</definedName>
    <definedName name="KK" localSheetId="2">#REF!</definedName>
    <definedName name="KK" localSheetId="4">#REF!</definedName>
    <definedName name="KK" localSheetId="3">#REF!</definedName>
    <definedName name="KK" localSheetId="0">#REF!</definedName>
    <definedName name="KK">#REF!</definedName>
    <definedName name="kontrolní" localSheetId="1">'[5]301'!#REF!</definedName>
    <definedName name="kontrolní" localSheetId="2">'[5]301'!#REF!</definedName>
    <definedName name="kontrolní" localSheetId="4">'[5]301'!#REF!</definedName>
    <definedName name="kontrolní" localSheetId="3">'[5]301'!#REF!</definedName>
    <definedName name="kontrolní" localSheetId="0">'[5]301'!#REF!</definedName>
    <definedName name="kontrolní">'[5]301'!#REF!</definedName>
    <definedName name="KPR">'[2]záv.uk,.KPR'!$B$30</definedName>
    <definedName name="MDS" localSheetId="1">'[2]záv.uk,.KPR'!#REF!</definedName>
    <definedName name="MDS" localSheetId="2">'[2]záv.uk,.KPR'!#REF!</definedName>
    <definedName name="MDS" localSheetId="4">'[2]záv.uk,.KPR'!#REF!</definedName>
    <definedName name="MDS" localSheetId="3">'[2]záv.uk,.KPR'!#REF!</definedName>
    <definedName name="MDS" localSheetId="0">'[2]záv.uk,.KPR'!#REF!</definedName>
    <definedName name="MDS">'[2]záv.uk,.KPR'!#REF!</definedName>
    <definedName name="MF">'[2]záv.uk,.KPR'!$B$6</definedName>
    <definedName name="min_obdobi" localSheetId="1">#REF!</definedName>
    <definedName name="min_obdobi" localSheetId="2">#REF!</definedName>
    <definedName name="min_obdobi" localSheetId="4">#REF!</definedName>
    <definedName name="min_obdobi" localSheetId="3">#REF!</definedName>
    <definedName name="min_obdobi" localSheetId="0">#REF!</definedName>
    <definedName name="min_obdobi">#REF!</definedName>
    <definedName name="MK" localSheetId="1">'[2]záv.uk,.KPR'!#REF!</definedName>
    <definedName name="MK" localSheetId="2">'[2]záv.uk,.KPR'!#REF!</definedName>
    <definedName name="MK" localSheetId="4">'[2]záv.uk,.KPR'!#REF!</definedName>
    <definedName name="MK" localSheetId="3">'[2]záv.uk,.KPR'!#REF!</definedName>
    <definedName name="MK" localSheetId="0">'[2]záv.uk,.KPR'!#REF!</definedName>
    <definedName name="MK">'[2]záv.uk,.KPR'!#REF!</definedName>
    <definedName name="MMR">'[2]záv.uk,.KPR'!$B$6</definedName>
    <definedName name="MO">'[2]záv.uk,.KPR'!$B$6</definedName>
    <definedName name="MPO" localSheetId="1">'[2]záv.uk,.KPR'!#REF!</definedName>
    <definedName name="MPO" localSheetId="2">'[2]záv.uk,.KPR'!#REF!</definedName>
    <definedName name="MPO" localSheetId="4">'[2]záv.uk,.KPR'!#REF!</definedName>
    <definedName name="MPO" localSheetId="3">'[2]záv.uk,.KPR'!#REF!</definedName>
    <definedName name="MPO" localSheetId="0">'[2]záv.uk,.KPR'!#REF!</definedName>
    <definedName name="MPO">'[2]záv.uk,.KPR'!#REF!</definedName>
    <definedName name="MPSV">'[2]záv.uk,.KPR'!$B$6</definedName>
    <definedName name="MS" localSheetId="1">'[2]záv.uk,.KPR'!#REF!</definedName>
    <definedName name="MS" localSheetId="2">'[2]záv.uk,.KPR'!#REF!</definedName>
    <definedName name="MS" localSheetId="4">'[2]záv.uk,.KPR'!#REF!</definedName>
    <definedName name="MS" localSheetId="3">'[2]záv.uk,.KPR'!#REF!</definedName>
    <definedName name="MS" localSheetId="0">'[2]záv.uk,.KPR'!#REF!</definedName>
    <definedName name="MS">'[2]záv.uk,.KPR'!#REF!</definedName>
    <definedName name="MSMT" localSheetId="1">'[2]záv.uk,.KPR'!#REF!</definedName>
    <definedName name="MSMT" localSheetId="2">'[2]záv.uk,.KPR'!#REF!</definedName>
    <definedName name="MSMT" localSheetId="4">'[2]záv.uk,.KPR'!#REF!</definedName>
    <definedName name="MSMT" localSheetId="3">'[2]záv.uk,.KPR'!#REF!</definedName>
    <definedName name="MSMT" localSheetId="0">'[2]záv.uk,.KPR'!#REF!</definedName>
    <definedName name="MSMT">'[2]záv.uk,.KPR'!#REF!</definedName>
    <definedName name="MSMT1" localSheetId="1">'[1]301-KPR'!#REF!</definedName>
    <definedName name="MSMT1" localSheetId="2">'[1]301-KPR'!#REF!</definedName>
    <definedName name="MSMT1" localSheetId="4">'[1]301-KPR'!#REF!</definedName>
    <definedName name="MSMT1" localSheetId="3">'[1]301-KPR'!#REF!</definedName>
    <definedName name="MSMT1" localSheetId="0">'[1]301-KPR'!#REF!</definedName>
    <definedName name="MSMT1">'[1]301-KPR'!#REF!</definedName>
    <definedName name="MV">'[2]záv.uk,.KPR'!$B$6</definedName>
    <definedName name="MZdr" localSheetId="1">'[2]záv.uk,.KPR'!#REF!</definedName>
    <definedName name="MZdr" localSheetId="2">'[2]záv.uk,.KPR'!#REF!</definedName>
    <definedName name="MZdr" localSheetId="4">'[2]záv.uk,.KPR'!#REF!</definedName>
    <definedName name="MZdr" localSheetId="3">'[2]záv.uk,.KPR'!#REF!</definedName>
    <definedName name="MZdr" localSheetId="0">'[2]záv.uk,.KPR'!#REF!</definedName>
    <definedName name="MZdr">'[2]záv.uk,.KPR'!#REF!</definedName>
    <definedName name="MZe" localSheetId="1">'[2]záv.uk,.KPR'!#REF!</definedName>
    <definedName name="MZe" localSheetId="2">'[2]záv.uk,.KPR'!#REF!</definedName>
    <definedName name="MZe" localSheetId="4">'[2]záv.uk,.KPR'!#REF!</definedName>
    <definedName name="MZe" localSheetId="3">'[2]záv.uk,.KPR'!#REF!</definedName>
    <definedName name="MZe" localSheetId="0">'[2]záv.uk,.KPR'!#REF!</definedName>
    <definedName name="MZe">'[2]záv.uk,.KPR'!#REF!</definedName>
    <definedName name="MZP">'[2]záv.uk,.KPR'!$B$6</definedName>
    <definedName name="MZv">'[2]záv.uk,.KPR'!$B$6</definedName>
    <definedName name="_xlnm.Print_Titles" localSheetId="4">'Př 3 Platy a OPPP'!$6:$7</definedName>
    <definedName name="_xlnm.Print_Titles" localSheetId="0">'Srovnání  EU2015 2016 do textu'!$1:$6</definedName>
    <definedName name="NKU" localSheetId="1">'[2]záv.uk,.KPR'!#REF!</definedName>
    <definedName name="NKU" localSheetId="2">'[2]záv.uk,.KPR'!#REF!</definedName>
    <definedName name="NKU" localSheetId="4">'[2]záv.uk,.KPR'!#REF!</definedName>
    <definedName name="NKU" localSheetId="3">'[2]záv.uk,.KPR'!#REF!</definedName>
    <definedName name="NKU" localSheetId="0">'[2]záv.uk,.KPR'!#REF!</definedName>
    <definedName name="NKU">'[2]záv.uk,.KPR'!#REF!</definedName>
    <definedName name="obdobi" localSheetId="1">#REF!</definedName>
    <definedName name="obdobi" localSheetId="2">#REF!</definedName>
    <definedName name="obdobi" localSheetId="4">#REF!</definedName>
    <definedName name="obdobi" localSheetId="3">#REF!</definedName>
    <definedName name="obdobi" localSheetId="0">#REF!</definedName>
    <definedName name="obdobi">#REF!</definedName>
    <definedName name="_xlnm.Print_Area" localSheetId="4">'Př 3 Platy a OPPP'!$B$1:$W$112</definedName>
    <definedName name="_xlnm.Print_Area" localSheetId="0">'Srovnání  EU2015 2016 do textu'!$A$1:$K$23</definedName>
    <definedName name="pol" localSheetId="1">#REF!</definedName>
    <definedName name="pol" localSheetId="2">#REF!</definedName>
    <definedName name="pol" localSheetId="4">#REF!</definedName>
    <definedName name="pol" localSheetId="3">#REF!</definedName>
    <definedName name="pol" localSheetId="0">#REF!</definedName>
    <definedName name="pol">#REF!</definedName>
    <definedName name="PSP">'[2]záv.uk,.KPR'!$B$6</definedName>
    <definedName name="RRTV" localSheetId="1">'[2]záv.uk,.KPR'!#REF!</definedName>
    <definedName name="RRTV" localSheetId="2">'[2]záv.uk,.KPR'!#REF!</definedName>
    <definedName name="RRTV" localSheetId="4">'[2]záv.uk,.KPR'!#REF!</definedName>
    <definedName name="RRTV" localSheetId="3">'[2]záv.uk,.KPR'!#REF!</definedName>
    <definedName name="RRTV" localSheetId="0">'[2]záv.uk,.KPR'!#REF!</definedName>
    <definedName name="RRTV">'[2]záv.uk,.KPR'!#REF!</definedName>
    <definedName name="SAPBEXhrIndnt" hidden="1">"Wide"</definedName>
    <definedName name="SAPsysID" hidden="1">"708C5W7SBKP804JT78WJ0JNKI"</definedName>
    <definedName name="SAPwbID" hidden="1">"ARS"</definedName>
    <definedName name="SD" localSheetId="1">#REF!</definedName>
    <definedName name="SD" localSheetId="2">#REF!</definedName>
    <definedName name="SD" localSheetId="4">#REF!</definedName>
    <definedName name="SD" localSheetId="3">#REF!</definedName>
    <definedName name="SD" localSheetId="0">#REF!</definedName>
    <definedName name="SD">#REF!</definedName>
    <definedName name="SP">'[2]záv.uk,.KPR'!$B$6</definedName>
    <definedName name="ss" localSheetId="1">#REF!</definedName>
    <definedName name="ss" localSheetId="2">#REF!</definedName>
    <definedName name="ss" localSheetId="4">#REF!</definedName>
    <definedName name="ss" localSheetId="3">#REF!</definedName>
    <definedName name="ss" localSheetId="0">#REF!</definedName>
    <definedName name="ss">#REF!</definedName>
    <definedName name="SSHR" localSheetId="1">'[2]záv.uk,.KPR'!#REF!</definedName>
    <definedName name="SSHR" localSheetId="2">'[2]záv.uk,.KPR'!#REF!</definedName>
    <definedName name="SSHR" localSheetId="4">'[2]záv.uk,.KPR'!#REF!</definedName>
    <definedName name="SSHR" localSheetId="3">'[2]záv.uk,.KPR'!#REF!</definedName>
    <definedName name="SSHR" localSheetId="0">'[2]záv.uk,.KPR'!#REF!</definedName>
    <definedName name="SSHR">'[2]záv.uk,.KPR'!#REF!</definedName>
    <definedName name="SUJB" localSheetId="1">'[2]záv.uk,.KPR'!#REF!</definedName>
    <definedName name="SUJB" localSheetId="2">'[2]záv.uk,.KPR'!#REF!</definedName>
    <definedName name="SUJB" localSheetId="4">'[2]záv.uk,.KPR'!#REF!</definedName>
    <definedName name="SUJB" localSheetId="0">'[2]záv.uk,.KPR'!#REF!</definedName>
    <definedName name="SUJB">'[2]záv.uk,.KPR'!#REF!</definedName>
    <definedName name="TABULKA_1">#N/A</definedName>
    <definedName name="TABULKA_2">#N/A</definedName>
    <definedName name="UOHS" localSheetId="1">'[2]záv.uk,.KPR'!#REF!</definedName>
    <definedName name="UOHS" localSheetId="2">'[2]záv.uk,.KPR'!#REF!</definedName>
    <definedName name="UOHS" localSheetId="4">'[2]záv.uk,.KPR'!#REF!</definedName>
    <definedName name="UOHS" localSheetId="0">'[2]záv.uk,.KPR'!#REF!</definedName>
    <definedName name="UOHS">'[2]záv.uk,.KPR'!#REF!</definedName>
    <definedName name="UPV" localSheetId="1">'[2]záv.uk,.KPR'!#REF!</definedName>
    <definedName name="UPV" localSheetId="2">'[2]záv.uk,.KPR'!#REF!</definedName>
    <definedName name="UPV" localSheetId="4">'[2]záv.uk,.KPR'!#REF!</definedName>
    <definedName name="UPV" localSheetId="0">'[2]záv.uk,.KPR'!#REF!</definedName>
    <definedName name="UPV">'[2]záv.uk,.KPR'!#REF!</definedName>
    <definedName name="US" localSheetId="1">'[2]záv.uk,.KPR'!#REF!</definedName>
    <definedName name="US" localSheetId="2">'[2]záv.uk,.KPR'!#REF!</definedName>
    <definedName name="US" localSheetId="4">'[2]záv.uk,.KPR'!#REF!</definedName>
    <definedName name="US" localSheetId="0">'[2]záv.uk,.KPR'!#REF!</definedName>
    <definedName name="US">'[2]záv.uk,.KPR'!#REF!</definedName>
    <definedName name="USIS" localSheetId="1">'[2]záv.uk,.KPR'!#REF!</definedName>
    <definedName name="USIS" localSheetId="2">'[2]záv.uk,.KPR'!#REF!</definedName>
    <definedName name="USIS" localSheetId="4">'[2]záv.uk,.KPR'!#REF!</definedName>
    <definedName name="USIS" localSheetId="0">'[2]záv.uk,.KPR'!#REF!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xxxxx" localSheetId="1">'[2]záv.uk,.KPR'!#REF!</definedName>
    <definedName name="xxxxxxx" localSheetId="2">'[2]záv.uk,.KPR'!#REF!</definedName>
    <definedName name="xxxxxxx" localSheetId="4">'[2]záv.uk,.KPR'!#REF!</definedName>
    <definedName name="xxxxxxx" localSheetId="3">'[2]záv.uk,.KPR'!#REF!</definedName>
    <definedName name="xxxxxxx" localSheetId="0">'[2]záv.uk,.KPR'!#REF!</definedName>
    <definedName name="xxxxxxx">'[2]záv.uk,.KPR'!#REF!</definedName>
  </definedNames>
  <calcPr calcId="114210" fullCalcOnLoad="1"/>
</workbook>
</file>

<file path=xl/calcChain.xml><?xml version="1.0" encoding="utf-8"?>
<calcChain xmlns="http://schemas.openxmlformats.org/spreadsheetml/2006/main">
  <c r="W42" i="33"/>
  <c r="T42"/>
  <c r="W39"/>
  <c r="T39"/>
  <c r="H8" i="17"/>
  <c r="J8"/>
  <c r="J7"/>
  <c r="K8"/>
  <c r="I9"/>
  <c r="I8"/>
  <c r="D9"/>
  <c r="E9"/>
  <c r="C9"/>
  <c r="E8"/>
  <c r="D4" i="16"/>
  <c r="D5"/>
  <c r="D6"/>
  <c r="D7"/>
  <c r="D8"/>
  <c r="D3"/>
  <c r="S105" i="33"/>
  <c r="R105"/>
  <c r="P105"/>
  <c r="N105"/>
  <c r="L105"/>
  <c r="K105"/>
  <c r="J105"/>
  <c r="H105"/>
  <c r="S104"/>
  <c r="R104"/>
  <c r="Q104"/>
  <c r="P104"/>
  <c r="N104"/>
  <c r="M104"/>
  <c r="L104"/>
  <c r="K104"/>
  <c r="J104"/>
  <c r="I104"/>
  <c r="H104"/>
  <c r="U102"/>
  <c r="S102"/>
  <c r="R102"/>
  <c r="Q102"/>
  <c r="P102"/>
  <c r="N102"/>
  <c r="M102"/>
  <c r="L102"/>
  <c r="K102"/>
  <c r="J102"/>
  <c r="I102"/>
  <c r="H102"/>
  <c r="G102"/>
  <c r="V101"/>
  <c r="U101"/>
  <c r="S101"/>
  <c r="R101"/>
  <c r="Q101"/>
  <c r="P101"/>
  <c r="N101"/>
  <c r="M101"/>
  <c r="L101"/>
  <c r="K101"/>
  <c r="J101"/>
  <c r="I101"/>
  <c r="H101"/>
  <c r="G101"/>
  <c r="S99"/>
  <c r="R99"/>
  <c r="P99"/>
  <c r="N99"/>
  <c r="L99"/>
  <c r="K99"/>
  <c r="J99"/>
  <c r="H99"/>
  <c r="S98"/>
  <c r="R98"/>
  <c r="Q98"/>
  <c r="P98"/>
  <c r="N98"/>
  <c r="M98"/>
  <c r="L98"/>
  <c r="K98"/>
  <c r="J98"/>
  <c r="I98"/>
  <c r="H98"/>
  <c r="W97"/>
  <c r="V97"/>
  <c r="U97"/>
  <c r="T97"/>
  <c r="F97"/>
  <c r="S97"/>
  <c r="R97"/>
  <c r="Q97"/>
  <c r="P97"/>
  <c r="O97"/>
  <c r="N97"/>
  <c r="M97"/>
  <c r="L97"/>
  <c r="K97"/>
  <c r="J97"/>
  <c r="I97"/>
  <c r="H97"/>
  <c r="F96"/>
  <c r="F95"/>
  <c r="W94"/>
  <c r="V94"/>
  <c r="U94"/>
  <c r="T94"/>
  <c r="S94"/>
  <c r="R94"/>
  <c r="Q94"/>
  <c r="P94"/>
  <c r="O94"/>
  <c r="N94"/>
  <c r="M94"/>
  <c r="L94"/>
  <c r="K94"/>
  <c r="J94"/>
  <c r="I94"/>
  <c r="H94"/>
  <c r="F92"/>
  <c r="W91"/>
  <c r="V91"/>
  <c r="U91"/>
  <c r="T91"/>
  <c r="S91"/>
  <c r="R91"/>
  <c r="Q91"/>
  <c r="P91"/>
  <c r="O91"/>
  <c r="N91"/>
  <c r="M91"/>
  <c r="L91"/>
  <c r="K91"/>
  <c r="J91"/>
  <c r="I91"/>
  <c r="H91"/>
  <c r="F90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G86"/>
  <c r="F86"/>
  <c r="W84"/>
  <c r="V84"/>
  <c r="U84"/>
  <c r="T84"/>
  <c r="S84"/>
  <c r="R84"/>
  <c r="Q84"/>
  <c r="P84"/>
  <c r="O84"/>
  <c r="N84"/>
  <c r="M84"/>
  <c r="L84"/>
  <c r="K84"/>
  <c r="J84"/>
  <c r="I84"/>
  <c r="H84"/>
  <c r="F84"/>
  <c r="W83"/>
  <c r="V83"/>
  <c r="U83"/>
  <c r="T83"/>
  <c r="S83"/>
  <c r="R83"/>
  <c r="Q83"/>
  <c r="P83"/>
  <c r="O83"/>
  <c r="N83"/>
  <c r="M83"/>
  <c r="L83"/>
  <c r="K83"/>
  <c r="J83"/>
  <c r="I83"/>
  <c r="H83"/>
  <c r="W82"/>
  <c r="V82"/>
  <c r="U82"/>
  <c r="T82"/>
  <c r="F82"/>
  <c r="S82"/>
  <c r="R82"/>
  <c r="Q82"/>
  <c r="P82"/>
  <c r="O82"/>
  <c r="N82"/>
  <c r="M82"/>
  <c r="L82"/>
  <c r="K82"/>
  <c r="J82"/>
  <c r="I82"/>
  <c r="H82"/>
  <c r="F81"/>
  <c r="F80"/>
  <c r="W79"/>
  <c r="W85"/>
  <c r="V79"/>
  <c r="U79"/>
  <c r="U85"/>
  <c r="T79"/>
  <c r="T85"/>
  <c r="S79"/>
  <c r="S85"/>
  <c r="R79"/>
  <c r="Q79"/>
  <c r="Q85"/>
  <c r="P79"/>
  <c r="P85"/>
  <c r="O79"/>
  <c r="O85"/>
  <c r="N79"/>
  <c r="N85"/>
  <c r="M79"/>
  <c r="M85"/>
  <c r="L79"/>
  <c r="L85"/>
  <c r="K79"/>
  <c r="K85"/>
  <c r="J79"/>
  <c r="J85"/>
  <c r="I79"/>
  <c r="I85"/>
  <c r="H79"/>
  <c r="H85"/>
  <c r="F78"/>
  <c r="F77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G74"/>
  <c r="F74"/>
  <c r="W72"/>
  <c r="V72"/>
  <c r="U72"/>
  <c r="T72"/>
  <c r="S72"/>
  <c r="R72"/>
  <c r="Q72"/>
  <c r="P72"/>
  <c r="O72"/>
  <c r="N72"/>
  <c r="M72"/>
  <c r="L72"/>
  <c r="K72"/>
  <c r="J72"/>
  <c r="I72"/>
  <c r="H72"/>
  <c r="F72"/>
  <c r="W71"/>
  <c r="V71"/>
  <c r="U71"/>
  <c r="T71"/>
  <c r="S71"/>
  <c r="R71"/>
  <c r="Q71"/>
  <c r="P71"/>
  <c r="O71"/>
  <c r="N71"/>
  <c r="M71"/>
  <c r="L71"/>
  <c r="K71"/>
  <c r="J71"/>
  <c r="I71"/>
  <c r="H71"/>
  <c r="W70"/>
  <c r="V70"/>
  <c r="U70"/>
  <c r="T70"/>
  <c r="F70"/>
  <c r="S70"/>
  <c r="R70"/>
  <c r="Q70"/>
  <c r="P70"/>
  <c r="O70"/>
  <c r="N70"/>
  <c r="M70"/>
  <c r="L70"/>
  <c r="K70"/>
  <c r="J70"/>
  <c r="I70"/>
  <c r="H70"/>
  <c r="F69"/>
  <c r="F68"/>
  <c r="W67"/>
  <c r="W73"/>
  <c r="V67"/>
  <c r="U67"/>
  <c r="T67"/>
  <c r="S67"/>
  <c r="S73"/>
  <c r="R67"/>
  <c r="Q67"/>
  <c r="Q73"/>
  <c r="P67"/>
  <c r="O67"/>
  <c r="O73"/>
  <c r="N67"/>
  <c r="N73"/>
  <c r="M67"/>
  <c r="M73"/>
  <c r="L67"/>
  <c r="L73"/>
  <c r="K67"/>
  <c r="K73"/>
  <c r="J67"/>
  <c r="J73"/>
  <c r="I67"/>
  <c r="I73"/>
  <c r="H67"/>
  <c r="H73"/>
  <c r="F66"/>
  <c r="F65"/>
  <c r="U63"/>
  <c r="S63"/>
  <c r="R63"/>
  <c r="Q63"/>
  <c r="P63"/>
  <c r="N63"/>
  <c r="M63"/>
  <c r="L63"/>
  <c r="K63"/>
  <c r="J63"/>
  <c r="I63"/>
  <c r="H63"/>
  <c r="S62"/>
  <c r="R62"/>
  <c r="Q62"/>
  <c r="P62"/>
  <c r="N62"/>
  <c r="M62"/>
  <c r="L62"/>
  <c r="K62"/>
  <c r="J62"/>
  <c r="I62"/>
  <c r="H62"/>
  <c r="U61"/>
  <c r="S61"/>
  <c r="R61"/>
  <c r="Q61"/>
  <c r="P61"/>
  <c r="N61"/>
  <c r="M61"/>
  <c r="M64"/>
  <c r="L61"/>
  <c r="K61"/>
  <c r="J61"/>
  <c r="I61"/>
  <c r="H61"/>
  <c r="V60"/>
  <c r="V102"/>
  <c r="T60"/>
  <c r="T102"/>
  <c r="F102"/>
  <c r="O60"/>
  <c r="O102"/>
  <c r="F60"/>
  <c r="T59"/>
  <c r="T101"/>
  <c r="F101"/>
  <c r="O59"/>
  <c r="O101"/>
  <c r="F59"/>
  <c r="S58"/>
  <c r="S64"/>
  <c r="R58"/>
  <c r="R64"/>
  <c r="Q58"/>
  <c r="Q64"/>
  <c r="P58"/>
  <c r="P64"/>
  <c r="N58"/>
  <c r="N64"/>
  <c r="L58"/>
  <c r="L64"/>
  <c r="K58"/>
  <c r="K64"/>
  <c r="J58"/>
  <c r="J64"/>
  <c r="I58"/>
  <c r="I64"/>
  <c r="H58"/>
  <c r="H64"/>
  <c r="V57"/>
  <c r="V105"/>
  <c r="T57"/>
  <c r="W57"/>
  <c r="O57"/>
  <c r="O63"/>
  <c r="F57"/>
  <c r="V56"/>
  <c r="V98"/>
  <c r="U56"/>
  <c r="U104"/>
  <c r="G104"/>
  <c r="T56"/>
  <c r="T98"/>
  <c r="F98"/>
  <c r="O56"/>
  <c r="O104"/>
  <c r="W54"/>
  <c r="V54"/>
  <c r="S54"/>
  <c r="R54"/>
  <c r="P54"/>
  <c r="O54"/>
  <c r="N54"/>
  <c r="H54"/>
  <c r="W53"/>
  <c r="V53"/>
  <c r="V55"/>
  <c r="U53"/>
  <c r="T53"/>
  <c r="T55"/>
  <c r="S53"/>
  <c r="R53"/>
  <c r="R55"/>
  <c r="Q53"/>
  <c r="P53"/>
  <c r="P55"/>
  <c r="O53"/>
  <c r="O55"/>
  <c r="N53"/>
  <c r="N55"/>
  <c r="M53"/>
  <c r="L53"/>
  <c r="L55"/>
  <c r="K53"/>
  <c r="K55"/>
  <c r="J53"/>
  <c r="J55"/>
  <c r="I53"/>
  <c r="H53"/>
  <c r="G53"/>
  <c r="F53"/>
  <c r="W52"/>
  <c r="V52"/>
  <c r="U52"/>
  <c r="T52"/>
  <c r="F52"/>
  <c r="S52"/>
  <c r="R52"/>
  <c r="Q52"/>
  <c r="P52"/>
  <c r="O52"/>
  <c r="N52"/>
  <c r="M52"/>
  <c r="L52"/>
  <c r="K52"/>
  <c r="J52"/>
  <c r="I52"/>
  <c r="H52"/>
  <c r="F50"/>
  <c r="W49"/>
  <c r="V49"/>
  <c r="T49"/>
  <c r="S49"/>
  <c r="R49"/>
  <c r="P49"/>
  <c r="O49"/>
  <c r="N49"/>
  <c r="L49"/>
  <c r="K49"/>
  <c r="J49"/>
  <c r="H49"/>
  <c r="H55"/>
  <c r="G47"/>
  <c r="F47"/>
  <c r="W45"/>
  <c r="V45"/>
  <c r="U45"/>
  <c r="U48"/>
  <c r="U49"/>
  <c r="T45"/>
  <c r="S45"/>
  <c r="R45"/>
  <c r="Q45"/>
  <c r="Q48"/>
  <c r="P45"/>
  <c r="O45"/>
  <c r="N45"/>
  <c r="M45"/>
  <c r="M48"/>
  <c r="L45"/>
  <c r="K45"/>
  <c r="J45"/>
  <c r="I45"/>
  <c r="I48"/>
  <c r="I54"/>
  <c r="H45"/>
  <c r="W44"/>
  <c r="V44"/>
  <c r="U44"/>
  <c r="T44"/>
  <c r="S44"/>
  <c r="R44"/>
  <c r="Q44"/>
  <c r="P44"/>
  <c r="O44"/>
  <c r="N44"/>
  <c r="M44"/>
  <c r="L44"/>
  <c r="I44"/>
  <c r="F44"/>
  <c r="W43"/>
  <c r="W40"/>
  <c r="W46"/>
  <c r="V43"/>
  <c r="U43"/>
  <c r="T43"/>
  <c r="S43"/>
  <c r="S46"/>
  <c r="R43"/>
  <c r="Q43"/>
  <c r="P43"/>
  <c r="O43"/>
  <c r="O46"/>
  <c r="N43"/>
  <c r="M43"/>
  <c r="L43"/>
  <c r="K43"/>
  <c r="K46"/>
  <c r="J43"/>
  <c r="I43"/>
  <c r="H43"/>
  <c r="F43"/>
  <c r="F42"/>
  <c r="F41"/>
  <c r="V40"/>
  <c r="V46"/>
  <c r="U40"/>
  <c r="U46"/>
  <c r="T40"/>
  <c r="S40"/>
  <c r="R40"/>
  <c r="R46"/>
  <c r="Q40"/>
  <c r="Q46"/>
  <c r="P40"/>
  <c r="P46"/>
  <c r="O40"/>
  <c r="N40"/>
  <c r="N46"/>
  <c r="M40"/>
  <c r="M46"/>
  <c r="L40"/>
  <c r="L46"/>
  <c r="K40"/>
  <c r="J40"/>
  <c r="J46"/>
  <c r="I40"/>
  <c r="I46"/>
  <c r="H40"/>
  <c r="H46"/>
  <c r="F39"/>
  <c r="F38"/>
  <c r="W36"/>
  <c r="V36"/>
  <c r="U36"/>
  <c r="T36"/>
  <c r="F36"/>
  <c r="S36"/>
  <c r="R36"/>
  <c r="Q36"/>
  <c r="P36"/>
  <c r="O36"/>
  <c r="N36"/>
  <c r="M36"/>
  <c r="L36"/>
  <c r="K36"/>
  <c r="J36"/>
  <c r="I36"/>
  <c r="H36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F33"/>
  <c r="G32"/>
  <c r="F32"/>
  <c r="W31"/>
  <c r="V31"/>
  <c r="U31"/>
  <c r="T31"/>
  <c r="F31"/>
  <c r="S31"/>
  <c r="R31"/>
  <c r="Q31"/>
  <c r="P31"/>
  <c r="O31"/>
  <c r="N31"/>
  <c r="M31"/>
  <c r="L31"/>
  <c r="K31"/>
  <c r="J31"/>
  <c r="I31"/>
  <c r="H31"/>
  <c r="F29"/>
  <c r="W27"/>
  <c r="V27"/>
  <c r="U27"/>
  <c r="T27"/>
  <c r="F27"/>
  <c r="S27"/>
  <c r="R27"/>
  <c r="Q27"/>
  <c r="P27"/>
  <c r="O27"/>
  <c r="N27"/>
  <c r="M27"/>
  <c r="L27"/>
  <c r="K27"/>
  <c r="J27"/>
  <c r="I27"/>
  <c r="H27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W25"/>
  <c r="V25"/>
  <c r="U25"/>
  <c r="T25"/>
  <c r="S25"/>
  <c r="R25"/>
  <c r="Q25"/>
  <c r="P25"/>
  <c r="O25"/>
  <c r="N25"/>
  <c r="M25"/>
  <c r="L25"/>
  <c r="K25"/>
  <c r="J25"/>
  <c r="I25"/>
  <c r="H25"/>
  <c r="F24"/>
  <c r="F23"/>
  <c r="W22"/>
  <c r="W28"/>
  <c r="V22"/>
  <c r="V28"/>
  <c r="U22"/>
  <c r="U28"/>
  <c r="T22"/>
  <c r="T28"/>
  <c r="S22"/>
  <c r="S28"/>
  <c r="R22"/>
  <c r="R28"/>
  <c r="Q22"/>
  <c r="Q28"/>
  <c r="P22"/>
  <c r="P28"/>
  <c r="O22"/>
  <c r="O28"/>
  <c r="N22"/>
  <c r="N28"/>
  <c r="M22"/>
  <c r="M28"/>
  <c r="L22"/>
  <c r="L28"/>
  <c r="K22"/>
  <c r="K28"/>
  <c r="J22"/>
  <c r="J28"/>
  <c r="I22"/>
  <c r="I28"/>
  <c r="H22"/>
  <c r="H28"/>
  <c r="G22"/>
  <c r="F22"/>
  <c r="G20"/>
  <c r="F20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W16"/>
  <c r="V16"/>
  <c r="U16"/>
  <c r="U103"/>
  <c r="T16"/>
  <c r="S16"/>
  <c r="S103"/>
  <c r="R16"/>
  <c r="Q16"/>
  <c r="Q103"/>
  <c r="P16"/>
  <c r="O16"/>
  <c r="N16"/>
  <c r="M16"/>
  <c r="M103"/>
  <c r="L16"/>
  <c r="K16"/>
  <c r="K103"/>
  <c r="J16"/>
  <c r="I16"/>
  <c r="I103"/>
  <c r="H16"/>
  <c r="G16"/>
  <c r="F16"/>
  <c r="G15"/>
  <c r="F15"/>
  <c r="G14"/>
  <c r="F14"/>
  <c r="W13"/>
  <c r="V13"/>
  <c r="U13"/>
  <c r="T13"/>
  <c r="S13"/>
  <c r="S100"/>
  <c r="R13"/>
  <c r="R100"/>
  <c r="Q13"/>
  <c r="P13"/>
  <c r="P100"/>
  <c r="O13"/>
  <c r="N13"/>
  <c r="N100"/>
  <c r="M13"/>
  <c r="L13"/>
  <c r="L100"/>
  <c r="K13"/>
  <c r="K100"/>
  <c r="J13"/>
  <c r="J100"/>
  <c r="I13"/>
  <c r="H13"/>
  <c r="H100"/>
  <c r="F13"/>
  <c r="F12"/>
  <c r="F11"/>
  <c r="F10"/>
  <c r="F9"/>
  <c r="F8"/>
  <c r="I37"/>
  <c r="K37"/>
  <c r="M37"/>
  <c r="O37"/>
  <c r="Q37"/>
  <c r="S37"/>
  <c r="U37"/>
  <c r="W37"/>
  <c r="F49"/>
  <c r="S55"/>
  <c r="G56"/>
  <c r="V61"/>
  <c r="P73"/>
  <c r="R73"/>
  <c r="T73"/>
  <c r="V73"/>
  <c r="U73"/>
  <c r="R85"/>
  <c r="V85"/>
  <c r="G28"/>
  <c r="G37"/>
  <c r="F28"/>
  <c r="H103"/>
  <c r="J103"/>
  <c r="L103"/>
  <c r="N103"/>
  <c r="P103"/>
  <c r="R103"/>
  <c r="V103"/>
  <c r="H19"/>
  <c r="J19"/>
  <c r="L19"/>
  <c r="N19"/>
  <c r="P19"/>
  <c r="R19"/>
  <c r="T19"/>
  <c r="V19"/>
  <c r="F25"/>
  <c r="H37"/>
  <c r="J37"/>
  <c r="L37"/>
  <c r="N37"/>
  <c r="P37"/>
  <c r="R37"/>
  <c r="T37"/>
  <c r="V37"/>
  <c r="T46"/>
  <c r="F40"/>
  <c r="I105"/>
  <c r="I99"/>
  <c r="Q105"/>
  <c r="Q99"/>
  <c r="Q54"/>
  <c r="M105"/>
  <c r="M99"/>
  <c r="M54"/>
  <c r="I49"/>
  <c r="G49"/>
  <c r="M49"/>
  <c r="Q49"/>
  <c r="Q100"/>
  <c r="I55"/>
  <c r="M55"/>
  <c r="Q55"/>
  <c r="W55"/>
  <c r="W99"/>
  <c r="F73"/>
  <c r="I100"/>
  <c r="M100"/>
  <c r="G103"/>
  <c r="I19"/>
  <c r="I106"/>
  <c r="K19"/>
  <c r="K106"/>
  <c r="M19"/>
  <c r="M106"/>
  <c r="O19"/>
  <c r="Q19"/>
  <c r="Q106"/>
  <c r="S19"/>
  <c r="S106"/>
  <c r="U19"/>
  <c r="W19"/>
  <c r="F45"/>
  <c r="U105"/>
  <c r="G105"/>
  <c r="U99"/>
  <c r="F55"/>
  <c r="U54"/>
  <c r="F56"/>
  <c r="W56"/>
  <c r="O105"/>
  <c r="O99"/>
  <c r="O58"/>
  <c r="U58"/>
  <c r="W59"/>
  <c r="O61"/>
  <c r="O103"/>
  <c r="O62"/>
  <c r="U62"/>
  <c r="G62"/>
  <c r="T63"/>
  <c r="V63"/>
  <c r="F67"/>
  <c r="F71"/>
  <c r="F79"/>
  <c r="F83"/>
  <c r="U98"/>
  <c r="G98"/>
  <c r="T99"/>
  <c r="V104"/>
  <c r="T105"/>
  <c r="F105"/>
  <c r="T58"/>
  <c r="T100"/>
  <c r="F100"/>
  <c r="V58"/>
  <c r="V64"/>
  <c r="W60"/>
  <c r="T61"/>
  <c r="T62"/>
  <c r="V62"/>
  <c r="F85"/>
  <c r="F91"/>
  <c r="F94"/>
  <c r="O98"/>
  <c r="V99"/>
  <c r="T104"/>
  <c r="F104"/>
  <c r="F99"/>
  <c r="W101"/>
  <c r="W61"/>
  <c r="O64"/>
  <c r="W104"/>
  <c r="W98"/>
  <c r="W62"/>
  <c r="W58"/>
  <c r="O106"/>
  <c r="F37"/>
  <c r="F19"/>
  <c r="P106"/>
  <c r="L106"/>
  <c r="H106"/>
  <c r="F61"/>
  <c r="T64"/>
  <c r="F58"/>
  <c r="F62"/>
  <c r="W102"/>
  <c r="F63"/>
  <c r="U64"/>
  <c r="G64"/>
  <c r="G58"/>
  <c r="G19"/>
  <c r="W63"/>
  <c r="W105"/>
  <c r="U55"/>
  <c r="F46"/>
  <c r="V106"/>
  <c r="R106"/>
  <c r="N106"/>
  <c r="J106"/>
  <c r="T103"/>
  <c r="F103"/>
  <c r="V100"/>
  <c r="U100"/>
  <c r="G100"/>
  <c r="O100"/>
  <c r="G55"/>
  <c r="U106"/>
  <c r="G106"/>
  <c r="F64"/>
  <c r="W64"/>
  <c r="W100"/>
  <c r="W103"/>
  <c r="T106"/>
  <c r="F106"/>
  <c r="W106"/>
  <c r="H11" i="10"/>
  <c r="H13"/>
  <c r="H12"/>
  <c r="G12"/>
  <c r="F12"/>
  <c r="E14"/>
  <c r="D14"/>
  <c r="C14"/>
  <c r="E11"/>
  <c r="E10"/>
  <c r="G9" i="17"/>
  <c r="F9"/>
  <c r="G8"/>
  <c r="F8"/>
  <c r="I7"/>
  <c r="H7"/>
  <c r="G7"/>
  <c r="F7"/>
  <c r="C9" i="16"/>
  <c r="B9"/>
  <c r="G14" i="10"/>
  <c r="F14"/>
  <c r="K13"/>
  <c r="J13"/>
  <c r="I13"/>
  <c r="K12"/>
  <c r="J12"/>
  <c r="I12"/>
  <c r="K11"/>
  <c r="J11"/>
  <c r="I10"/>
  <c r="H10"/>
  <c r="J10"/>
  <c r="D9" i="16"/>
  <c r="J14" i="10"/>
  <c r="I11"/>
  <c r="I14"/>
  <c r="H14"/>
  <c r="K10"/>
  <c r="K14"/>
</calcChain>
</file>

<file path=xl/sharedStrings.xml><?xml version="1.0" encoding="utf-8"?>
<sst xmlns="http://schemas.openxmlformats.org/spreadsheetml/2006/main" count="300" uniqueCount="143">
  <si>
    <t>Kapitola</t>
  </si>
  <si>
    <t>Celkem</t>
  </si>
  <si>
    <t>Ministerstvo financí</t>
  </si>
  <si>
    <t>Ministerstvo práce a sociálních věcí</t>
  </si>
  <si>
    <t>Ministerstvo vnitra</t>
  </si>
  <si>
    <t>Ministerstvo životního prostředí</t>
  </si>
  <si>
    <t>Ministerstvo pro místní rozvoj</t>
  </si>
  <si>
    <t>Ministerstvo průmyslu a obchodu</t>
  </si>
  <si>
    <t>Ministerstvo školství, mládeže a tělovýchovy</t>
  </si>
  <si>
    <t>Úřad průmyslového vlastnictví</t>
  </si>
  <si>
    <t>Český statistický úřad</t>
  </si>
  <si>
    <t xml:space="preserve">podíl SR </t>
  </si>
  <si>
    <t xml:space="preserve">výdaje celkem </t>
  </si>
  <si>
    <t>OP Rybářství</t>
  </si>
  <si>
    <t>Ministerstvo spravedlnosti</t>
  </si>
  <si>
    <t>podíl SR</t>
  </si>
  <si>
    <t>Název programu</t>
  </si>
  <si>
    <t xml:space="preserve">kryto příjmem z rozpočtu EU </t>
  </si>
  <si>
    <t>Operační programy 2007-2013</t>
  </si>
  <si>
    <t>Operační programy 2014-2020</t>
  </si>
  <si>
    <t>Komunitární programy a jiné EU 2007-2020</t>
  </si>
  <si>
    <t>Finanční mechanismy</t>
  </si>
  <si>
    <t>Úhrnem</t>
  </si>
  <si>
    <t>Výdaje celkem</t>
  </si>
  <si>
    <t>Řídicí orgán - resort</t>
  </si>
  <si>
    <t>Zkratka programu</t>
  </si>
  <si>
    <t>Zkratka fondu</t>
  </si>
  <si>
    <t>MZe</t>
  </si>
  <si>
    <t>PRV *</t>
  </si>
  <si>
    <t>EAFRD</t>
  </si>
  <si>
    <t>Přímé platby zemědělcům</t>
  </si>
  <si>
    <t>PP *</t>
  </si>
  <si>
    <t>EAGF</t>
  </si>
  <si>
    <t>Společná organizace trhu</t>
  </si>
  <si>
    <t>SOT *</t>
  </si>
  <si>
    <t>OP R</t>
  </si>
  <si>
    <t>MD</t>
  </si>
  <si>
    <t>Operační program Doprava</t>
  </si>
  <si>
    <t>ERDF+CF</t>
  </si>
  <si>
    <t>MŽP</t>
  </si>
  <si>
    <t>Operační program Životní prostředí</t>
  </si>
  <si>
    <t>OP ŽP</t>
  </si>
  <si>
    <t>MMR</t>
  </si>
  <si>
    <t>ERDF</t>
  </si>
  <si>
    <t xml:space="preserve">OPPS </t>
  </si>
  <si>
    <t>Operační program  Technická pomoc</t>
  </si>
  <si>
    <t>OP TP</t>
  </si>
  <si>
    <t>MHMP</t>
  </si>
  <si>
    <t>ESF</t>
  </si>
  <si>
    <t>MPO</t>
  </si>
  <si>
    <t>MŠMT</t>
  </si>
  <si>
    <t>MPSV</t>
  </si>
  <si>
    <t xml:space="preserve">OPMS* </t>
  </si>
  <si>
    <t>OPNS *</t>
  </si>
  <si>
    <t>Jiné *</t>
  </si>
  <si>
    <t>Komunitární programy</t>
  </si>
  <si>
    <t>KoP *</t>
  </si>
  <si>
    <t>Fond solidarity</t>
  </si>
  <si>
    <t>FoS</t>
  </si>
  <si>
    <t>FM</t>
  </si>
  <si>
    <t>Pozn:</t>
  </si>
  <si>
    <t>* Finanční toky evropských prostředků těchto programů neprocházejí Národním fondem Ministerstva financí.</t>
  </si>
  <si>
    <t>OP - Operační program, EAFRD - Evropský zemědělský fond pro rozvoj venkova, EAGF - Evropský zemědělský záruční fond</t>
  </si>
  <si>
    <t xml:space="preserve">Program rozvoje venkova </t>
  </si>
  <si>
    <t>EMFF</t>
  </si>
  <si>
    <t>OP D</t>
  </si>
  <si>
    <t>Integrovaný regionální operační program</t>
  </si>
  <si>
    <t>IROP</t>
  </si>
  <si>
    <t>Operační program přeshraniční spolupráce</t>
  </si>
  <si>
    <t xml:space="preserve">Operační program Praha - pól růstu </t>
  </si>
  <si>
    <r>
      <t xml:space="preserve">OP </t>
    </r>
    <r>
      <rPr>
        <sz val="9"/>
        <rFont val="Times New Roman"/>
        <family val="1"/>
        <charset val="238"/>
      </rPr>
      <t>PPR</t>
    </r>
  </si>
  <si>
    <t>ERDF/ESF</t>
  </si>
  <si>
    <t>Operační program Podnikání a inovace pro konkurenceschopnost</t>
  </si>
  <si>
    <t>OP PIK</t>
  </si>
  <si>
    <t>Operační program Výzkum, vývoj a vzdělávání</t>
  </si>
  <si>
    <r>
      <t xml:space="preserve">OP </t>
    </r>
    <r>
      <rPr>
        <sz val="9"/>
        <rFont val="Times New Roman"/>
        <family val="1"/>
        <charset val="238"/>
      </rPr>
      <t>VVV</t>
    </r>
  </si>
  <si>
    <t>Operační program Zaměstnanost</t>
  </si>
  <si>
    <r>
      <t xml:space="preserve">OP </t>
    </r>
    <r>
      <rPr>
        <sz val="9"/>
        <rFont val="Times New Roman"/>
        <family val="1"/>
        <charset val="238"/>
      </rPr>
      <t>Z</t>
    </r>
  </si>
  <si>
    <t>Operační programy mezinárodní spolupráce</t>
  </si>
  <si>
    <t>Operační program nadnárodní spolupráce Central Europe</t>
  </si>
  <si>
    <t>Jiný program/projekt EU</t>
  </si>
  <si>
    <t>ESF - Evropský sociální fond, EMFF - Evropský námořní a rybářský fond, ERDF - Evropský fond pro regionální rozvoj, CF - Fond soudržnosti</t>
  </si>
  <si>
    <t>Rozpočtová skupina</t>
  </si>
  <si>
    <t>Financování ze státního rozpočtu</t>
  </si>
  <si>
    <t>Kryto z rozpočtu EU/FM</t>
  </si>
  <si>
    <t>Zemědělství, lesní hospodářství a rybářství</t>
  </si>
  <si>
    <t>Průmyslová a ostatní odvětví hospodářství</t>
  </si>
  <si>
    <t>Služby pro obyvatelstvo</t>
  </si>
  <si>
    <t>Sociální věci a politika zaměstnanosti</t>
  </si>
  <si>
    <t>Bezpečnost státu a právní ochrana</t>
  </si>
  <si>
    <t>Všeobecná veřejná správa a služby</t>
  </si>
  <si>
    <t xml:space="preserve">Celkem </t>
  </si>
  <si>
    <t>včetně FM</t>
  </si>
  <si>
    <t>Běh</t>
  </si>
  <si>
    <t>Vláda</t>
  </si>
  <si>
    <t>Prostorové třídění</t>
  </si>
  <si>
    <t>1</t>
  </si>
  <si>
    <t>5</t>
  </si>
  <si>
    <t>Výsledek</t>
  </si>
  <si>
    <t>Rozpočtová třída</t>
  </si>
  <si>
    <t>Příjmy a výdaje z tuzemských zdrojů</t>
  </si>
  <si>
    <t>Příjmy a výdaje ze zahraničních zdrojů</t>
  </si>
  <si>
    <t>Běžné výdaje</t>
  </si>
  <si>
    <t>6</t>
  </si>
  <si>
    <t>Kapitálové výdaje</t>
  </si>
  <si>
    <t>Celkový výsledek</t>
  </si>
  <si>
    <t>SR</t>
  </si>
  <si>
    <t>kapitálové výdaje</t>
  </si>
  <si>
    <t>běžné výdaje</t>
  </si>
  <si>
    <t>EU</t>
  </si>
  <si>
    <t>rozdíl 2016-2015</t>
  </si>
  <si>
    <t>Průměrný měsíční plat v Kč</t>
  </si>
  <si>
    <t>Průměrná motivace v Kč</t>
  </si>
  <si>
    <t>Ze státního rozpočtu 2016 v  Kč</t>
  </si>
  <si>
    <t>Z rozpočtu EU a finančních mechanismů  2016 v  Kč</t>
  </si>
  <si>
    <t>Celkové prostředky na platy zaměstnanců a ostatní platby za provedenou práci v r. 2016 v  Kč</t>
  </si>
  <si>
    <t>Prostředky na platy</t>
  </si>
  <si>
    <t>Motivace</t>
  </si>
  <si>
    <t>Ostatní platby za provedenou práci</t>
  </si>
  <si>
    <t xml:space="preserve">Úřad vlády České republiky </t>
  </si>
  <si>
    <t>Ostatní personální kapacity</t>
  </si>
  <si>
    <t>Administrativní personální kapacity</t>
  </si>
  <si>
    <t>Souhrn</t>
  </si>
  <si>
    <t xml:space="preserve">Ministerstvo dopravy </t>
  </si>
  <si>
    <t>Ministerstvo zemědělství</t>
  </si>
  <si>
    <t>Ministertsvo zdravotnictví</t>
  </si>
  <si>
    <t>Souhrn administrativní personální kapacity</t>
  </si>
  <si>
    <t>Souhrn ostatní personální kapacity</t>
  </si>
  <si>
    <r>
      <t>Administrativní personální kapacity</t>
    </r>
    <r>
      <rPr>
        <b/>
        <vertAlign val="superscript"/>
        <sz val="12"/>
        <rFont val="Times New Roman"/>
        <family val="1"/>
        <charset val="238"/>
      </rPr>
      <t>1)</t>
    </r>
    <r>
      <rPr>
        <b/>
        <sz val="12"/>
        <rFont val="Times New Roman"/>
        <family val="1"/>
        <charset val="238"/>
      </rPr>
      <t>/ Ostatní personální kapacity</t>
    </r>
    <r>
      <rPr>
        <b/>
        <vertAlign val="superscript"/>
        <sz val="12"/>
        <rFont val="Times New Roman"/>
        <family val="1"/>
        <charset val="238"/>
      </rPr>
      <t>2)</t>
    </r>
  </si>
  <si>
    <r>
      <t>Systemizovaná místa</t>
    </r>
    <r>
      <rPr>
        <b/>
        <vertAlign val="superscript"/>
        <sz val="12"/>
        <rFont val="Times New Roman"/>
        <family val="1"/>
        <charset val="238"/>
      </rPr>
      <t>3)</t>
    </r>
  </si>
  <si>
    <r>
      <t>Motivace</t>
    </r>
    <r>
      <rPr>
        <b/>
        <vertAlign val="superscript"/>
        <sz val="12"/>
        <rFont val="Times New Roman"/>
        <family val="1"/>
        <charset val="238"/>
      </rPr>
      <t>4)</t>
    </r>
  </si>
  <si>
    <r>
      <t>Jednorázové navýšení</t>
    </r>
    <r>
      <rPr>
        <b/>
        <vertAlign val="superscript"/>
        <sz val="12"/>
        <rFont val="Times New Roman"/>
        <family val="1"/>
        <charset val="238"/>
      </rPr>
      <t>5)</t>
    </r>
  </si>
  <si>
    <r>
      <rPr>
        <vertAlign val="superscript"/>
        <sz val="10"/>
        <rFont val="Times New Roman CE"/>
        <charset val="238"/>
      </rPr>
      <t>2)</t>
    </r>
    <r>
      <rPr>
        <sz val="10"/>
        <rFont val="Times New Roman CE"/>
        <charset val="238"/>
      </rPr>
      <t xml:space="preserve"> Počet zaměstnanců v ročním průměru; zaměstnanci realizující programy/projekty EU/FM.</t>
    </r>
  </si>
  <si>
    <r>
      <rPr>
        <vertAlign val="superscript"/>
        <sz val="10"/>
        <rFont val="Times New Roman CE"/>
        <charset val="238"/>
      </rPr>
      <t>1)</t>
    </r>
    <r>
      <rPr>
        <sz val="10"/>
        <rFont val="Times New Roman CE"/>
        <charset val="238"/>
      </rPr>
      <t>Počet zaměstnanců v ročním průměru, kteří se podílejí na implementaci fondů EU podle usnesení vlády č. 444/2014 .</t>
    </r>
  </si>
  <si>
    <r>
      <rPr>
        <vertAlign val="superscript"/>
        <sz val="10"/>
        <rFont val="Times New Roman CE"/>
        <charset val="238"/>
      </rPr>
      <t>3)</t>
    </r>
    <r>
      <rPr>
        <sz val="10"/>
        <rFont val="Times New Roman CE"/>
        <charset val="238"/>
      </rPr>
      <t xml:space="preserve"> Systemizovaná místa (bez jednorázového navýšení počtu zaměstnanců).</t>
    </r>
  </si>
  <si>
    <r>
      <rPr>
        <vertAlign val="superscript"/>
        <sz val="10"/>
        <rFont val="Times New Roman"/>
        <family val="1"/>
        <charset val="238"/>
      </rPr>
      <t>5)</t>
    </r>
    <r>
      <rPr>
        <sz val="10"/>
        <rFont val="Times New Roman"/>
        <family val="1"/>
        <charset val="238"/>
      </rPr>
      <t xml:space="preserve"> Počet zaměstnanců v ročním průměru, kteří se podílejí na implementaci fondů EU nad rámec schválené systemizace podle usnesení vlády č. 444/2014, Metodický pokyn k rozvoji lidských zdrojů v programovém období 2014-2020 a programovém období 2007-2013 a jednorázové navýšení u ostatních personálních kapacit.</t>
    </r>
  </si>
  <si>
    <r>
      <rPr>
        <vertAlign val="superscript"/>
        <sz val="10"/>
        <rFont val="Times New Roman"/>
        <family val="1"/>
        <charset val="238"/>
      </rPr>
      <t xml:space="preserve">4) </t>
    </r>
    <r>
      <rPr>
        <sz val="10"/>
        <rFont val="Times New Roman"/>
        <family val="1"/>
        <charset val="238"/>
      </rPr>
      <t>Počet zaměstnanců v ročním průměru; zaměstnanci hrazeni ze SR a odměňováni podle usnesení vlády č. 444/2014 a zaměstanci dle definice ostatních personálních kapacit hrazeni ze SR a odměňováni z programů/projektů EU/FM.</t>
    </r>
  </si>
  <si>
    <t>f</t>
  </si>
  <si>
    <r>
      <t xml:space="preserve">Administrativní personální kapacity </t>
    </r>
    <r>
      <rPr>
        <i/>
        <sz val="11"/>
        <rFont val="Times New Roman"/>
        <family val="1"/>
        <charset val="238"/>
      </rPr>
      <t>(prům.plat zkreslen aktuálně stanoveným podílem SR)</t>
    </r>
  </si>
  <si>
    <t>A - platy podle zákona o státní službě;
 B - platy podle zákoníku práce, příslušníci/vojáci a OPPP/OON</t>
  </si>
  <si>
    <t>A</t>
  </si>
  <si>
    <t>B</t>
  </si>
  <si>
    <t>Objem prostředků na platy a ostatní platby za provedenou práci zaměstnanců zapojených do oblasti čerpání prostředků z rozpočtu Evropské unie, finančních mechanismů, které jsou spolufinancovány z prostředků příslušných programů nebo projektů vč. počtu zaměstnanců za OSS a PO</t>
  </si>
</sst>
</file>

<file path=xl/styles.xml><?xml version="1.0" encoding="utf-8"?>
<styleSheet xmlns="http://schemas.openxmlformats.org/spreadsheetml/2006/main">
  <numFmts count="9">
    <numFmt numFmtId="41" formatCode="_-* #,##0\ _K_č_-;\-* #,##0\ _K_č_-;_-* &quot;-&quot;\ _K_č_-;_-@_-"/>
    <numFmt numFmtId="43" formatCode="_-* #,##0.00\ _K_č_-;\-* #,##0.00\ _K_č_-;_-* &quot;-&quot;??\ _K_č_-;_-@_-"/>
    <numFmt numFmtId="164" formatCode="#,##0;\-#,##0;#,##0;@"/>
    <numFmt numFmtId="165" formatCode="#,##0&quot; &quot;"/>
    <numFmt numFmtId="166" formatCode="_-* #,##0\ _K_č_s_-;\-* #,##0\ _K_č_s_-;_-* &quot;-&quot;\ _K_č_s_-;_-@_-"/>
    <numFmt numFmtId="167" formatCode="m\o\n\th\ d\,\ \y\y\y\y"/>
    <numFmt numFmtId="168" formatCode="d/\ m\Řs\ˇ\c\ yyyy"/>
    <numFmt numFmtId="169" formatCode="#,##0.0"/>
    <numFmt numFmtId="170" formatCode=";;"/>
  </numFmts>
  <fonts count="85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 CE"/>
      <charset val="238"/>
    </font>
    <font>
      <sz val="10"/>
      <name val="Arial"/>
      <family val="2"/>
      <charset val="238"/>
    </font>
    <font>
      <i/>
      <sz val="12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sz val="1"/>
      <color indexed="8"/>
      <name val="Courier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8"/>
      <name val="Calibri"/>
      <family val="2"/>
      <charset val="238"/>
    </font>
    <font>
      <sz val="10"/>
      <name val="Arial CE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1"/>
      <charset val="238"/>
    </font>
    <font>
      <b/>
      <sz val="11"/>
      <color indexed="9"/>
      <name val="Calibri"/>
      <family val="2"/>
    </font>
    <font>
      <sz val="11"/>
      <color indexed="20"/>
      <name val="Calibri"/>
      <family val="2"/>
      <charset val="238"/>
    </font>
    <font>
      <sz val="11"/>
      <color indexed="48"/>
      <name val="Calibri"/>
      <family val="2"/>
    </font>
    <font>
      <b/>
      <sz val="11"/>
      <color indexed="9"/>
      <name val="Calibri"/>
      <family val="2"/>
      <charset val="238"/>
    </font>
    <font>
      <sz val="11"/>
      <color indexed="53"/>
      <name val="Calibri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</font>
    <font>
      <sz val="11"/>
      <color indexed="60"/>
      <name val="Calibri"/>
      <family val="2"/>
      <charset val="238"/>
    </font>
    <font>
      <sz val="8"/>
      <name val="Arial"/>
      <family val="2"/>
      <charset val="238"/>
    </font>
    <font>
      <b/>
      <sz val="11"/>
      <color indexed="63"/>
      <name val="Calibri"/>
      <family val="2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b/>
      <sz val="10"/>
      <color indexed="3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</font>
    <font>
      <b/>
      <sz val="10"/>
      <name val="Times New Roman CE"/>
      <family val="1"/>
      <charset val="238"/>
    </font>
    <font>
      <b/>
      <sz val="10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strike/>
      <sz val="8"/>
      <name val="Times New Roman"/>
      <family val="1"/>
      <charset val="238"/>
    </font>
    <font>
      <strike/>
      <sz val="10"/>
      <name val="Times New Roman"/>
      <family val="1"/>
      <charset val="238"/>
    </font>
    <font>
      <b/>
      <sz val="12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b/>
      <vertAlign val="superscript"/>
      <sz val="12"/>
      <name val="Times New Roman"/>
      <family val="1"/>
      <charset val="238"/>
    </font>
    <font>
      <vertAlign val="superscript"/>
      <sz val="10"/>
      <name val="Times New Roman CE"/>
      <charset val="238"/>
    </font>
    <font>
      <vertAlign val="superscript"/>
      <sz val="10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b/>
      <sz val="16"/>
      <color indexed="8"/>
      <name val="Times New Roman"/>
      <family val="1"/>
      <charset val="238"/>
    </font>
    <font>
      <b/>
      <sz val="14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9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CC"/>
      </patternFill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/>
      <diagonal/>
    </border>
    <border>
      <left style="medium">
        <color indexed="22"/>
      </left>
      <right style="medium">
        <color indexed="22"/>
      </right>
      <top/>
      <bottom style="medium">
        <color indexed="22"/>
      </bottom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72">
    <xf numFmtId="0" fontId="0" fillId="0" borderId="0"/>
    <xf numFmtId="0" fontId="15" fillId="0" borderId="0">
      <protection locked="0"/>
    </xf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9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9" fillId="24" borderId="0" applyNumberFormat="0" applyBorder="0" applyAlignment="0" applyProtection="0"/>
    <xf numFmtId="0" fontId="18" fillId="19" borderId="0" applyNumberFormat="0" applyBorder="0" applyAlignment="0" applyProtection="0"/>
    <xf numFmtId="0" fontId="18" fillId="25" borderId="0" applyNumberFormat="0" applyBorder="0" applyAlignment="0" applyProtection="0"/>
    <xf numFmtId="0" fontId="19" fillId="20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9" fillId="18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9" fillId="30" borderId="0" applyNumberFormat="0" applyBorder="0" applyAlignment="0" applyProtection="0"/>
    <xf numFmtId="0" fontId="20" fillId="21" borderId="0" applyNumberFormat="0" applyBorder="0" applyAlignment="0" applyProtection="0"/>
    <xf numFmtId="0" fontId="21" fillId="31" borderId="1" applyNumberFormat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165" fontId="2" fillId="0" borderId="0"/>
    <xf numFmtId="0" fontId="15" fillId="0" borderId="0">
      <protection locked="0"/>
    </xf>
    <xf numFmtId="0" fontId="15" fillId="0" borderId="0">
      <protection locked="0"/>
    </xf>
    <xf numFmtId="166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2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2" fillId="0" borderId="0" applyFont="0" applyFill="0" applyBorder="0" applyAlignment="0" applyProtection="0"/>
    <xf numFmtId="167" fontId="15" fillId="0" borderId="0">
      <protection locked="0"/>
    </xf>
    <xf numFmtId="168" fontId="15" fillId="0" borderId="0">
      <protection locked="0"/>
    </xf>
    <xf numFmtId="0" fontId="25" fillId="32" borderId="0" applyNumberFormat="0" applyBorder="0" applyAlignment="0" applyProtection="0"/>
    <xf numFmtId="0" fontId="25" fillId="33" borderId="0" applyNumberFormat="0" applyBorder="0" applyAlignment="0" applyProtection="0"/>
    <xf numFmtId="0" fontId="25" fillId="34" borderId="0" applyNumberFormat="0" applyBorder="0" applyAlignment="0" applyProtection="0"/>
    <xf numFmtId="0" fontId="26" fillId="0" borderId="0" applyNumberFormat="0" applyFill="0" applyBorder="0" applyAlignment="0" applyProtection="0"/>
    <xf numFmtId="0" fontId="15" fillId="0" borderId="0">
      <protection locked="0"/>
    </xf>
    <xf numFmtId="0" fontId="27" fillId="35" borderId="0" applyNumberFormat="0" applyBorder="0" applyAlignment="0" applyProtection="0"/>
    <xf numFmtId="0" fontId="28" fillId="0" borderId="3" applyNumberFormat="0" applyFill="0" applyAlignment="0" applyProtection="0"/>
    <xf numFmtId="0" fontId="29" fillId="0" borderId="4" applyNumberFormat="0" applyFill="0" applyAlignment="0" applyProtection="0"/>
    <xf numFmtId="0" fontId="30" fillId="0" borderId="5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>
      <protection locked="0"/>
    </xf>
    <xf numFmtId="0" fontId="31" fillId="0" borderId="0">
      <protection locked="0"/>
    </xf>
    <xf numFmtId="0" fontId="32" fillId="25" borderId="6" applyNumberFormat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4" fillId="29" borderId="1" applyNumberFormat="0" applyAlignment="0" applyProtection="0"/>
    <xf numFmtId="0" fontId="35" fillId="36" borderId="6" applyNumberFormat="0" applyAlignment="0" applyProtection="0"/>
    <xf numFmtId="0" fontId="35" fillId="36" borderId="6" applyNumberFormat="0" applyAlignment="0" applyProtection="0"/>
    <xf numFmtId="0" fontId="36" fillId="0" borderId="7" applyNumberFormat="0" applyFill="0" applyAlignment="0" applyProtection="0"/>
    <xf numFmtId="0" fontId="15" fillId="0" borderId="0">
      <protection locked="0"/>
    </xf>
    <xf numFmtId="0" fontId="37" fillId="0" borderId="8" applyNumberFormat="0" applyFill="0" applyAlignment="0" applyProtection="0"/>
    <xf numFmtId="0" fontId="37" fillId="0" borderId="8" applyNumberFormat="0" applyFill="0" applyAlignment="0" applyProtection="0"/>
    <xf numFmtId="0" fontId="38" fillId="0" borderId="4" applyNumberFormat="0" applyFill="0" applyAlignment="0" applyProtection="0"/>
    <xf numFmtId="0" fontId="38" fillId="0" borderId="4" applyNumberFormat="0" applyFill="0" applyAlignment="0" applyProtection="0"/>
    <xf numFmtId="0" fontId="39" fillId="0" borderId="9" applyNumberFormat="0" applyFill="0" applyAlignment="0" applyProtection="0"/>
    <xf numFmtId="0" fontId="39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1" fillId="0" borderId="0">
      <protection locked="0"/>
    </xf>
    <xf numFmtId="0" fontId="31" fillId="0" borderId="0">
      <protection locked="0"/>
    </xf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29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7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12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2" fillId="0" borderId="0"/>
    <xf numFmtId="0" fontId="16" fillId="0" borderId="0"/>
    <xf numFmtId="0" fontId="24" fillId="0" borderId="0"/>
    <xf numFmtId="0" fontId="75" fillId="0" borderId="0"/>
    <xf numFmtId="0" fontId="12" fillId="0" borderId="0"/>
    <xf numFmtId="0" fontId="24" fillId="0" borderId="0"/>
    <xf numFmtId="0" fontId="12" fillId="0" borderId="0"/>
    <xf numFmtId="0" fontId="2" fillId="0" borderId="0"/>
    <xf numFmtId="0" fontId="23" fillId="0" borderId="0"/>
    <xf numFmtId="0" fontId="24" fillId="0" borderId="0"/>
    <xf numFmtId="0" fontId="12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6" fillId="0" borderId="0"/>
    <xf numFmtId="0" fontId="4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1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4" fillId="28" borderId="10" applyNumberFormat="0" applyFont="0" applyAlignment="0" applyProtection="0"/>
    <xf numFmtId="0" fontId="12" fillId="28" borderId="10" applyNumberFormat="0" applyFont="0" applyAlignment="0" applyProtection="0"/>
    <xf numFmtId="0" fontId="44" fillId="31" borderId="11" applyNumberFormat="0" applyAlignment="0" applyProtection="0"/>
    <xf numFmtId="0" fontId="15" fillId="0" borderId="0">
      <protection locked="0"/>
    </xf>
    <xf numFmtId="0" fontId="15" fillId="0" borderId="0">
      <protection locked="0"/>
    </xf>
    <xf numFmtId="0" fontId="16" fillId="38" borderId="10" applyNumberFormat="0" applyFont="0" applyAlignment="0" applyProtection="0"/>
    <xf numFmtId="0" fontId="16" fillId="38" borderId="10" applyNumberFormat="0" applyFont="0" applyAlignment="0" applyProtection="0"/>
    <xf numFmtId="0" fontId="16" fillId="38" borderId="10" applyNumberFormat="0" applyFont="0" applyAlignment="0" applyProtection="0"/>
    <xf numFmtId="0" fontId="1" fillId="57" borderId="82" applyNumberFormat="0" applyFont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4" fontId="46" fillId="39" borderId="13" applyNumberFormat="0" applyProtection="0">
      <alignment vertical="center"/>
    </xf>
    <xf numFmtId="4" fontId="47" fillId="37" borderId="14" applyNumberFormat="0" applyProtection="0">
      <alignment vertical="center"/>
    </xf>
    <xf numFmtId="4" fontId="46" fillId="39" borderId="13" applyNumberFormat="0" applyProtection="0">
      <alignment horizontal="left" vertical="center" indent="1"/>
    </xf>
    <xf numFmtId="0" fontId="48" fillId="37" borderId="14" applyNumberFormat="0" applyProtection="0">
      <alignment horizontal="left" vertical="top" indent="1"/>
    </xf>
    <xf numFmtId="4" fontId="49" fillId="3" borderId="14" applyNumberFormat="0" applyProtection="0">
      <alignment horizontal="right" vertical="center"/>
    </xf>
    <xf numFmtId="4" fontId="49" fillId="9" borderId="14" applyNumberFormat="0" applyProtection="0">
      <alignment horizontal="right" vertical="center"/>
    </xf>
    <xf numFmtId="4" fontId="49" fillId="40" borderId="14" applyNumberFormat="0" applyProtection="0">
      <alignment horizontal="right" vertical="center"/>
    </xf>
    <xf numFmtId="4" fontId="49" fillId="11" borderId="14" applyNumberFormat="0" applyProtection="0">
      <alignment horizontal="right" vertical="center"/>
    </xf>
    <xf numFmtId="4" fontId="49" fillId="15" borderId="14" applyNumberFormat="0" applyProtection="0">
      <alignment horizontal="right" vertical="center"/>
    </xf>
    <xf numFmtId="4" fontId="49" fillId="41" borderId="14" applyNumberFormat="0" applyProtection="0">
      <alignment horizontal="right" vertical="center"/>
    </xf>
    <xf numFmtId="4" fontId="49" fillId="42" borderId="14" applyNumberFormat="0" applyProtection="0">
      <alignment horizontal="right" vertical="center"/>
    </xf>
    <xf numFmtId="4" fontId="49" fillId="43" borderId="14" applyNumberFormat="0" applyProtection="0">
      <alignment horizontal="right" vertical="center"/>
    </xf>
    <xf numFmtId="4" fontId="49" fillId="10" borderId="14" applyNumberFormat="0" applyProtection="0">
      <alignment horizontal="right" vertical="center"/>
    </xf>
    <xf numFmtId="4" fontId="48" fillId="44" borderId="15" applyNumberFormat="0" applyProtection="0">
      <alignment horizontal="left" vertical="center" indent="1"/>
    </xf>
    <xf numFmtId="0" fontId="50" fillId="0" borderId="0"/>
    <xf numFmtId="0" fontId="43" fillId="0" borderId="0">
      <alignment horizontal="left"/>
    </xf>
    <xf numFmtId="0" fontId="51" fillId="45" borderId="0"/>
    <xf numFmtId="4" fontId="49" fillId="46" borderId="0" applyNumberFormat="0" applyProtection="0">
      <alignment horizontal="left" vertical="center" indent="1"/>
    </xf>
    <xf numFmtId="4" fontId="52" fillId="47" borderId="0" applyNumberFormat="0" applyProtection="0">
      <alignment horizontal="left" vertical="center" indent="1"/>
    </xf>
    <xf numFmtId="4" fontId="49" fillId="48" borderId="14" applyNumberFormat="0" applyProtection="0">
      <alignment horizontal="right" vertical="center"/>
    </xf>
    <xf numFmtId="4" fontId="53" fillId="46" borderId="0" applyNumberFormat="0" applyProtection="0">
      <alignment horizontal="left" vertical="center" indent="1"/>
    </xf>
    <xf numFmtId="4" fontId="53" fillId="48" borderId="0" applyNumberFormat="0" applyProtection="0">
      <alignment horizontal="left" vertical="center" indent="1"/>
    </xf>
    <xf numFmtId="0" fontId="24" fillId="47" borderId="14" applyNumberFormat="0" applyProtection="0">
      <alignment horizontal="left" vertical="center" indent="1"/>
    </xf>
    <xf numFmtId="0" fontId="12" fillId="47" borderId="14" applyNumberFormat="0" applyProtection="0">
      <alignment horizontal="left" vertical="center" indent="1"/>
    </xf>
    <xf numFmtId="0" fontId="24" fillId="47" borderId="14" applyNumberFormat="0" applyProtection="0">
      <alignment horizontal="left" vertical="top" indent="1"/>
    </xf>
    <xf numFmtId="0" fontId="12" fillId="47" borderId="14" applyNumberFormat="0" applyProtection="0">
      <alignment horizontal="left" vertical="top" indent="1"/>
    </xf>
    <xf numFmtId="0" fontId="24" fillId="48" borderId="14" applyNumberFormat="0" applyProtection="0">
      <alignment horizontal="left" vertical="center" indent="1"/>
    </xf>
    <xf numFmtId="0" fontId="12" fillId="48" borderId="14" applyNumberFormat="0" applyProtection="0">
      <alignment horizontal="left" vertical="center" indent="1"/>
    </xf>
    <xf numFmtId="0" fontId="24" fillId="48" borderId="14" applyNumberFormat="0" applyProtection="0">
      <alignment horizontal="left" vertical="top" indent="1"/>
    </xf>
    <xf numFmtId="0" fontId="12" fillId="48" borderId="14" applyNumberFormat="0" applyProtection="0">
      <alignment horizontal="left" vertical="top" indent="1"/>
    </xf>
    <xf numFmtId="0" fontId="24" fillId="8" borderId="14" applyNumberFormat="0" applyProtection="0">
      <alignment horizontal="left" vertical="center" indent="1"/>
    </xf>
    <xf numFmtId="0" fontId="12" fillId="8" borderId="14" applyNumberFormat="0" applyProtection="0">
      <alignment horizontal="left" vertical="center" indent="1"/>
    </xf>
    <xf numFmtId="0" fontId="24" fillId="8" borderId="14" applyNumberFormat="0" applyProtection="0">
      <alignment horizontal="left" vertical="top" indent="1"/>
    </xf>
    <xf numFmtId="0" fontId="12" fillId="8" borderId="14" applyNumberFormat="0" applyProtection="0">
      <alignment horizontal="left" vertical="top" indent="1"/>
    </xf>
    <xf numFmtId="0" fontId="24" fillId="46" borderId="14" applyNumberFormat="0" applyProtection="0">
      <alignment horizontal="left" vertical="center" indent="1"/>
    </xf>
    <xf numFmtId="0" fontId="12" fillId="46" borderId="14" applyNumberFormat="0" applyProtection="0">
      <alignment horizontal="left" vertical="center" indent="1"/>
    </xf>
    <xf numFmtId="0" fontId="24" fillId="46" borderId="14" applyNumberFormat="0" applyProtection="0">
      <alignment horizontal="left" vertical="top" indent="1"/>
    </xf>
    <xf numFmtId="0" fontId="12" fillId="46" borderId="14" applyNumberFormat="0" applyProtection="0">
      <alignment horizontal="left" vertical="top" indent="1"/>
    </xf>
    <xf numFmtId="4" fontId="54" fillId="14" borderId="13" applyNumberFormat="0" applyProtection="0">
      <alignment horizontal="left" vertical="center" indent="1"/>
    </xf>
    <xf numFmtId="0" fontId="24" fillId="49" borderId="16" applyNumberFormat="0">
      <protection locked="0"/>
    </xf>
    <xf numFmtId="0" fontId="12" fillId="49" borderId="16" applyNumberFormat="0">
      <protection locked="0"/>
    </xf>
    <xf numFmtId="0" fontId="46" fillId="47" borderId="17" applyBorder="0"/>
    <xf numFmtId="4" fontId="49" fillId="38" borderId="14" applyNumberFormat="0" applyProtection="0">
      <alignment vertical="center"/>
    </xf>
    <xf numFmtId="4" fontId="55" fillId="38" borderId="14" applyNumberFormat="0" applyProtection="0">
      <alignment vertical="center"/>
    </xf>
    <xf numFmtId="4" fontId="49" fillId="38" borderId="14" applyNumberFormat="0" applyProtection="0">
      <alignment horizontal="left" vertical="center" indent="1"/>
    </xf>
    <xf numFmtId="0" fontId="49" fillId="38" borderId="14" applyNumberFormat="0" applyProtection="0">
      <alignment horizontal="left" vertical="top" indent="1"/>
    </xf>
    <xf numFmtId="4" fontId="54" fillId="0" borderId="13" applyNumberFormat="0" applyProtection="0">
      <alignment horizontal="right" vertical="center"/>
    </xf>
    <xf numFmtId="4" fontId="55" fillId="46" borderId="14" applyNumberFormat="0" applyProtection="0">
      <alignment horizontal="right" vertical="center"/>
    </xf>
    <xf numFmtId="4" fontId="54" fillId="14" borderId="13" applyNumberFormat="0" applyProtection="0">
      <alignment horizontal="left" vertical="center" indent="1"/>
    </xf>
    <xf numFmtId="0" fontId="49" fillId="48" borderId="14" applyNumberFormat="0" applyProtection="0">
      <alignment horizontal="left" vertical="top" indent="1"/>
    </xf>
    <xf numFmtId="4" fontId="56" fillId="50" borderId="0" applyNumberFormat="0" applyProtection="0">
      <alignment horizontal="left" vertical="center" indent="1"/>
    </xf>
    <xf numFmtId="0" fontId="54" fillId="51" borderId="16"/>
    <xf numFmtId="4" fontId="57" fillId="46" borderId="14" applyNumberFormat="0" applyProtection="0">
      <alignment horizontal="right" vertical="center"/>
    </xf>
    <xf numFmtId="0" fontId="58" fillId="0" borderId="0" applyNumberFormat="0" applyFill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24" fillId="0" borderId="0"/>
    <xf numFmtId="0" fontId="12" fillId="0" borderId="0"/>
    <xf numFmtId="0" fontId="24" fillId="0" borderId="0"/>
    <xf numFmtId="0" fontId="12" fillId="0" borderId="0"/>
    <xf numFmtId="0" fontId="24" fillId="0" borderId="0"/>
    <xf numFmtId="0" fontId="12" fillId="0" borderId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5" fillId="0" borderId="18">
      <protection locked="0"/>
    </xf>
    <xf numFmtId="0" fontId="61" fillId="7" borderId="1" applyNumberFormat="0" applyAlignment="0" applyProtection="0"/>
    <xf numFmtId="0" fontId="61" fillId="7" borderId="1" applyNumberFormat="0" applyAlignment="0" applyProtection="0"/>
    <xf numFmtId="0" fontId="62" fillId="52" borderId="1" applyNumberFormat="0" applyAlignment="0" applyProtection="0"/>
    <xf numFmtId="0" fontId="62" fillId="52" borderId="1" applyNumberFormat="0" applyAlignment="0" applyProtection="0"/>
    <xf numFmtId="0" fontId="63" fillId="52" borderId="11" applyNumberFormat="0" applyAlignment="0" applyProtection="0"/>
    <xf numFmtId="0" fontId="63" fillId="52" borderId="11" applyNumberFormat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2" borderId="0" applyNumberFormat="0" applyBorder="0" applyAlignment="0" applyProtection="0"/>
    <xf numFmtId="0" fontId="17" fillId="42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41" borderId="0" applyNumberFormat="0" applyBorder="0" applyAlignment="0" applyProtection="0"/>
    <xf numFmtId="0" fontId="17" fillId="41" borderId="0" applyNumberFormat="0" applyBorder="0" applyAlignment="0" applyProtection="0"/>
  </cellStyleXfs>
  <cellXfs count="261">
    <xf numFmtId="0" fontId="0" fillId="0" borderId="0" xfId="0"/>
    <xf numFmtId="0" fontId="9" fillId="0" borderId="0" xfId="168" applyFont="1" applyFill="1" applyAlignment="1">
      <alignment horizontal="center" vertical="center"/>
    </xf>
    <xf numFmtId="0" fontId="10" fillId="0" borderId="0" xfId="168" applyFont="1" applyFill="1" applyAlignment="1">
      <alignment horizontal="right" vertical="center"/>
    </xf>
    <xf numFmtId="0" fontId="11" fillId="0" borderId="0" xfId="168" applyFont="1" applyFill="1" applyAlignment="1">
      <alignment horizontal="right" vertical="center"/>
    </xf>
    <xf numFmtId="0" fontId="10" fillId="0" borderId="0" xfId="168" applyFont="1" applyFill="1" applyAlignment="1">
      <alignment vertical="center"/>
    </xf>
    <xf numFmtId="0" fontId="10" fillId="0" borderId="0" xfId="168" applyFont="1" applyFill="1" applyAlignment="1">
      <alignment horizontal="center" vertical="center"/>
    </xf>
    <xf numFmtId="0" fontId="10" fillId="0" borderId="0" xfId="168" applyFont="1" applyFill="1" applyBorder="1" applyAlignment="1">
      <alignment vertical="center" wrapText="1"/>
    </xf>
    <xf numFmtId="3" fontId="10" fillId="0" borderId="0" xfId="168" applyNumberFormat="1" applyFont="1" applyFill="1" applyBorder="1" applyAlignment="1">
      <alignment vertical="center"/>
    </xf>
    <xf numFmtId="0" fontId="10" fillId="0" borderId="0" xfId="168" applyFont="1" applyFill="1" applyBorder="1" applyAlignment="1">
      <alignment vertical="center"/>
    </xf>
    <xf numFmtId="3" fontId="11" fillId="0" borderId="0" xfId="168" applyNumberFormat="1" applyFont="1" applyFill="1" applyBorder="1" applyAlignment="1">
      <alignment vertical="center"/>
    </xf>
    <xf numFmtId="3" fontId="9" fillId="0" borderId="0" xfId="168" applyNumberFormat="1" applyFont="1" applyFill="1" applyBorder="1" applyAlignment="1">
      <alignment vertical="center"/>
    </xf>
    <xf numFmtId="0" fontId="13" fillId="0" borderId="0" xfId="168" applyFont="1" applyFill="1" applyBorder="1" applyAlignment="1">
      <alignment vertical="center"/>
    </xf>
    <xf numFmtId="3" fontId="14" fillId="0" borderId="0" xfId="168" applyNumberFormat="1" applyFont="1" applyFill="1" applyBorder="1" applyAlignment="1">
      <alignment vertical="center"/>
    </xf>
    <xf numFmtId="0" fontId="9" fillId="0" borderId="0" xfId="168" applyFont="1" applyFill="1" applyBorder="1" applyAlignment="1">
      <alignment vertical="center"/>
    </xf>
    <xf numFmtId="0" fontId="66" fillId="0" borderId="0" xfId="168" applyFont="1" applyFill="1" applyBorder="1" applyAlignment="1">
      <alignment vertical="center" wrapText="1"/>
    </xf>
    <xf numFmtId="0" fontId="7" fillId="0" borderId="0" xfId="123" applyFont="1" applyBorder="1" applyAlignment="1">
      <alignment horizontal="right" vertical="center"/>
    </xf>
    <xf numFmtId="0" fontId="24" fillId="0" borderId="0" xfId="123" applyAlignment="1">
      <alignment vertical="center"/>
    </xf>
    <xf numFmtId="169" fontId="7" fillId="0" borderId="19" xfId="123" applyNumberFormat="1" applyFont="1" applyBorder="1" applyAlignment="1">
      <alignment vertical="center" wrapText="1"/>
    </xf>
    <xf numFmtId="169" fontId="7" fillId="0" borderId="20" xfId="123" applyNumberFormat="1" applyFont="1" applyBorder="1" applyAlignment="1">
      <alignment vertical="center" wrapText="1"/>
    </xf>
    <xf numFmtId="169" fontId="7" fillId="0" borderId="16" xfId="123" applyNumberFormat="1" applyFont="1" applyBorder="1" applyAlignment="1">
      <alignment vertical="center" wrapText="1"/>
    </xf>
    <xf numFmtId="169" fontId="7" fillId="0" borderId="21" xfId="123" applyNumberFormat="1" applyFont="1" applyBorder="1" applyAlignment="1">
      <alignment vertical="center" wrapText="1"/>
    </xf>
    <xf numFmtId="169" fontId="7" fillId="0" borderId="22" xfId="123" applyNumberFormat="1" applyFont="1" applyBorder="1" applyAlignment="1">
      <alignment vertical="center" wrapText="1"/>
    </xf>
    <xf numFmtId="169" fontId="7" fillId="0" borderId="23" xfId="123" applyNumberFormat="1" applyFont="1" applyBorder="1" applyAlignment="1">
      <alignment vertical="center" wrapText="1"/>
    </xf>
    <xf numFmtId="169" fontId="68" fillId="0" borderId="24" xfId="123" applyNumberFormat="1" applyFont="1" applyBorder="1" applyAlignment="1">
      <alignment vertical="center" wrapText="1"/>
    </xf>
    <xf numFmtId="169" fontId="68" fillId="0" borderId="25" xfId="123" applyNumberFormat="1" applyFont="1" applyBorder="1" applyAlignment="1">
      <alignment vertical="center" wrapText="1"/>
    </xf>
    <xf numFmtId="169" fontId="10" fillId="0" borderId="0" xfId="168" applyNumberFormat="1" applyFont="1" applyFill="1" applyAlignment="1">
      <alignment vertical="center"/>
    </xf>
    <xf numFmtId="0" fontId="9" fillId="0" borderId="0" xfId="168" applyFont="1" applyFill="1" applyBorder="1" applyAlignment="1">
      <alignment vertical="center" wrapText="1"/>
    </xf>
    <xf numFmtId="4" fontId="9" fillId="0" borderId="0" xfId="168" applyNumberFormat="1" applyFont="1" applyFill="1" applyBorder="1" applyAlignment="1">
      <alignment vertical="center"/>
    </xf>
    <xf numFmtId="0" fontId="6" fillId="0" borderId="0" xfId="167" applyFont="1" applyFill="1" applyBorder="1" applyAlignment="1">
      <alignment horizontal="center" vertical="center" wrapText="1"/>
    </xf>
    <xf numFmtId="169" fontId="10" fillId="0" borderId="0" xfId="168" applyNumberFormat="1" applyFont="1" applyFill="1" applyBorder="1" applyAlignment="1">
      <alignment vertical="center"/>
    </xf>
    <xf numFmtId="0" fontId="5" fillId="0" borderId="0" xfId="123" applyFont="1"/>
    <xf numFmtId="0" fontId="4" fillId="0" borderId="0" xfId="123" applyFont="1"/>
    <xf numFmtId="0" fontId="7" fillId="0" borderId="26" xfId="123" applyFont="1" applyBorder="1" applyAlignment="1">
      <alignment horizontal="center" vertical="center" wrapText="1"/>
    </xf>
    <xf numFmtId="0" fontId="7" fillId="0" borderId="27" xfId="123" applyFont="1" applyBorder="1" applyAlignment="1">
      <alignment horizontal="center" vertical="center" wrapText="1"/>
    </xf>
    <xf numFmtId="0" fontId="7" fillId="0" borderId="28" xfId="123" applyFont="1" applyBorder="1" applyAlignment="1">
      <alignment horizontal="center" vertical="center" wrapText="1"/>
    </xf>
    <xf numFmtId="0" fontId="7" fillId="0" borderId="22" xfId="123" applyFont="1" applyBorder="1" applyAlignment="1">
      <alignment vertical="center" wrapText="1"/>
    </xf>
    <xf numFmtId="0" fontId="7" fillId="0" borderId="23" xfId="123" applyFont="1" applyBorder="1" applyAlignment="1">
      <alignment vertical="center" wrapText="1"/>
    </xf>
    <xf numFmtId="0" fontId="7" fillId="0" borderId="29" xfId="123" applyFont="1" applyBorder="1" applyAlignment="1">
      <alignment vertical="center" wrapText="1"/>
    </xf>
    <xf numFmtId="0" fontId="7" fillId="0" borderId="30" xfId="123" applyFont="1" applyBorder="1" applyAlignment="1">
      <alignment vertical="center" wrapText="1"/>
    </xf>
    <xf numFmtId="0" fontId="7" fillId="0" borderId="19" xfId="123" applyFont="1" applyBorder="1" applyAlignment="1">
      <alignment vertical="center" wrapText="1"/>
    </xf>
    <xf numFmtId="0" fontId="7" fillId="0" borderId="20" xfId="123" applyFont="1" applyBorder="1" applyAlignment="1">
      <alignment vertical="center" wrapText="1"/>
    </xf>
    <xf numFmtId="0" fontId="7" fillId="0" borderId="31" xfId="123" applyFont="1" applyBorder="1" applyAlignment="1">
      <alignment vertical="center" wrapText="1"/>
    </xf>
    <xf numFmtId="0" fontId="7" fillId="0" borderId="16" xfId="123" applyFont="1" applyBorder="1" applyAlignment="1">
      <alignment vertical="center" wrapText="1"/>
    </xf>
    <xf numFmtId="0" fontId="7" fillId="0" borderId="21" xfId="123" applyFont="1" applyBorder="1" applyAlignment="1">
      <alignment vertical="center" wrapText="1"/>
    </xf>
    <xf numFmtId="0" fontId="7" fillId="0" borderId="31" xfId="123" applyFont="1" applyBorder="1"/>
    <xf numFmtId="0" fontId="7" fillId="0" borderId="16" xfId="123" applyFont="1" applyBorder="1"/>
    <xf numFmtId="0" fontId="7" fillId="0" borderId="21" xfId="123" applyFont="1" applyBorder="1"/>
    <xf numFmtId="0" fontId="7" fillId="0" borderId="22" xfId="123" applyFont="1" applyBorder="1"/>
    <xf numFmtId="0" fontId="7" fillId="0" borderId="23" xfId="123" applyFont="1" applyBorder="1"/>
    <xf numFmtId="0" fontId="7" fillId="0" borderId="32" xfId="123" applyFont="1" applyBorder="1"/>
    <xf numFmtId="0" fontId="7" fillId="0" borderId="33" xfId="123" applyFont="1" applyBorder="1"/>
    <xf numFmtId="0" fontId="7" fillId="0" borderId="34" xfId="123" applyFont="1" applyBorder="1"/>
    <xf numFmtId="0" fontId="7" fillId="0" borderId="0" xfId="123" applyFont="1" applyBorder="1"/>
    <xf numFmtId="0" fontId="69" fillId="0" borderId="0" xfId="123" applyFont="1"/>
    <xf numFmtId="0" fontId="7" fillId="0" borderId="35" xfId="123" applyFont="1" applyBorder="1" applyAlignment="1">
      <alignment horizontal="left" vertical="center" wrapText="1"/>
    </xf>
    <xf numFmtId="0" fontId="7" fillId="0" borderId="35" xfId="123" applyFont="1" applyBorder="1" applyAlignment="1">
      <alignment horizontal="left" vertical="center"/>
    </xf>
    <xf numFmtId="0" fontId="69" fillId="0" borderId="0" xfId="123" applyFont="1" applyAlignment="1">
      <alignment vertical="center"/>
    </xf>
    <xf numFmtId="0" fontId="70" fillId="0" borderId="0" xfId="123" applyFont="1"/>
    <xf numFmtId="0" fontId="71" fillId="0" borderId="0" xfId="123" applyFont="1"/>
    <xf numFmtId="0" fontId="84" fillId="0" borderId="0" xfId="127"/>
    <xf numFmtId="3" fontId="7" fillId="0" borderId="16" xfId="123" applyNumberFormat="1" applyFont="1" applyBorder="1" applyAlignment="1">
      <alignment vertical="center" wrapText="1"/>
    </xf>
    <xf numFmtId="3" fontId="7" fillId="0" borderId="21" xfId="123" applyNumberFormat="1" applyFont="1" applyBorder="1" applyAlignment="1">
      <alignment vertical="center" wrapText="1"/>
    </xf>
    <xf numFmtId="0" fontId="68" fillId="0" borderId="32" xfId="123" applyFont="1" applyBorder="1" applyAlignment="1">
      <alignment horizontal="center"/>
    </xf>
    <xf numFmtId="3" fontId="68" fillId="0" borderId="33" xfId="123" applyNumberFormat="1" applyFont="1" applyBorder="1"/>
    <xf numFmtId="3" fontId="68" fillId="0" borderId="34" xfId="123" applyNumberFormat="1" applyFont="1" applyBorder="1"/>
    <xf numFmtId="49" fontId="72" fillId="54" borderId="0" xfId="127" applyNumberFormat="1" applyFont="1" applyFill="1" applyAlignment="1">
      <alignment wrapText="1"/>
    </xf>
    <xf numFmtId="0" fontId="73" fillId="0" borderId="0" xfId="127" applyFont="1" applyAlignment="1">
      <alignment wrapText="1"/>
    </xf>
    <xf numFmtId="0" fontId="1" fillId="0" borderId="0" xfId="127" applyFont="1"/>
    <xf numFmtId="49" fontId="74" fillId="55" borderId="36" xfId="141" applyNumberFormat="1" applyFont="1" applyFill="1" applyBorder="1" applyAlignment="1">
      <alignment horizontal="right" vertical="center" wrapText="1"/>
    </xf>
    <xf numFmtId="49" fontId="74" fillId="55" borderId="36" xfId="141" applyNumberFormat="1" applyFont="1" applyFill="1" applyBorder="1" applyAlignment="1">
      <alignment horizontal="left" vertical="center" wrapText="1"/>
    </xf>
    <xf numFmtId="49" fontId="12" fillId="55" borderId="36" xfId="141" applyNumberFormat="1" applyFill="1" applyBorder="1" applyAlignment="1">
      <alignment horizontal="left" vertical="center" wrapText="1"/>
    </xf>
    <xf numFmtId="164" fontId="74" fillId="54" borderId="36" xfId="141" applyNumberFormat="1" applyFont="1" applyFill="1" applyBorder="1" applyAlignment="1">
      <alignment horizontal="right" vertical="center" wrapText="1"/>
    </xf>
    <xf numFmtId="164" fontId="74" fillId="56" borderId="36" xfId="141" applyNumberFormat="1" applyFont="1" applyFill="1" applyBorder="1" applyAlignment="1">
      <alignment horizontal="right" vertical="center" wrapText="1"/>
    </xf>
    <xf numFmtId="4" fontId="84" fillId="0" borderId="0" xfId="127" applyNumberFormat="1"/>
    <xf numFmtId="170" fontId="74" fillId="54" borderId="0" xfId="127" applyNumberFormat="1" applyFont="1" applyFill="1" applyAlignment="1">
      <alignment wrapText="1"/>
    </xf>
    <xf numFmtId="49" fontId="74" fillId="54" borderId="0" xfId="127" applyNumberFormat="1" applyFont="1" applyFill="1" applyAlignment="1">
      <alignment wrapText="1"/>
    </xf>
    <xf numFmtId="169" fontId="84" fillId="0" borderId="0" xfId="127" applyNumberFormat="1"/>
    <xf numFmtId="0" fontId="12" fillId="0" borderId="0" xfId="141"/>
    <xf numFmtId="0" fontId="4" fillId="0" borderId="0" xfId="141" applyFont="1" applyFill="1"/>
    <xf numFmtId="0" fontId="3" fillId="0" borderId="0" xfId="141" applyFont="1" applyFill="1"/>
    <xf numFmtId="169" fontId="3" fillId="0" borderId="0" xfId="141" applyNumberFormat="1" applyFont="1" applyFill="1"/>
    <xf numFmtId="0" fontId="3" fillId="0" borderId="0" xfId="141" applyFont="1" applyFill="1" applyAlignment="1">
      <alignment horizontal="right"/>
    </xf>
    <xf numFmtId="0" fontId="3" fillId="0" borderId="29" xfId="141" applyFont="1" applyFill="1" applyBorder="1" applyAlignment="1">
      <alignment horizontal="center" vertical="center" wrapText="1"/>
    </xf>
    <xf numFmtId="3" fontId="4" fillId="0" borderId="0" xfId="141" applyNumberFormat="1" applyFont="1" applyFill="1"/>
    <xf numFmtId="0" fontId="3" fillId="0" borderId="29" xfId="141" applyFont="1" applyFill="1" applyBorder="1" applyAlignment="1">
      <alignment horizontal="center" vertical="center"/>
    </xf>
    <xf numFmtId="0" fontId="3" fillId="0" borderId="19" xfId="141" applyFont="1" applyFill="1" applyBorder="1" applyAlignment="1">
      <alignment horizontal="center" vertical="center"/>
    </xf>
    <xf numFmtId="3" fontId="3" fillId="0" borderId="19" xfId="141" applyNumberFormat="1" applyFont="1" applyFill="1" applyBorder="1" applyAlignment="1">
      <alignment vertical="center"/>
    </xf>
    <xf numFmtId="3" fontId="3" fillId="0" borderId="20" xfId="141" applyNumberFormat="1" applyFont="1" applyFill="1" applyBorder="1" applyAlignment="1">
      <alignment vertical="center"/>
    </xf>
    <xf numFmtId="0" fontId="3" fillId="0" borderId="22" xfId="141" applyFont="1" applyFill="1" applyBorder="1" applyAlignment="1">
      <alignment horizontal="center" vertical="center" wrapText="1"/>
    </xf>
    <xf numFmtId="3" fontId="3" fillId="0" borderId="22" xfId="141" applyNumberFormat="1" applyFont="1" applyFill="1" applyBorder="1" applyAlignment="1">
      <alignment vertical="center"/>
    </xf>
    <xf numFmtId="3" fontId="3" fillId="0" borderId="23" xfId="141" applyNumberFormat="1" applyFont="1" applyFill="1" applyBorder="1" applyAlignment="1">
      <alignment vertical="center"/>
    </xf>
    <xf numFmtId="3" fontId="3" fillId="0" borderId="29" xfId="141" applyNumberFormat="1" applyFont="1" applyFill="1" applyBorder="1" applyAlignment="1">
      <alignment vertical="center"/>
    </xf>
    <xf numFmtId="3" fontId="3" fillId="0" borderId="30" xfId="141" applyNumberFormat="1" applyFont="1" applyFill="1" applyBorder="1" applyAlignment="1">
      <alignment vertical="center"/>
    </xf>
    <xf numFmtId="0" fontId="6" fillId="0" borderId="29" xfId="141" applyFont="1" applyFill="1" applyBorder="1" applyAlignment="1">
      <alignment horizontal="center" vertical="center"/>
    </xf>
    <xf numFmtId="3" fontId="6" fillId="0" borderId="29" xfId="141" applyNumberFormat="1" applyFont="1" applyFill="1" applyBorder="1" applyAlignment="1">
      <alignment vertical="center"/>
    </xf>
    <xf numFmtId="3" fontId="6" fillId="0" borderId="30" xfId="141" applyNumberFormat="1" applyFont="1" applyFill="1" applyBorder="1" applyAlignment="1">
      <alignment vertical="center"/>
    </xf>
    <xf numFmtId="3" fontId="3" fillId="0" borderId="37" xfId="141" applyNumberFormat="1" applyFont="1" applyFill="1" applyBorder="1" applyAlignment="1">
      <alignment vertical="center"/>
    </xf>
    <xf numFmtId="3" fontId="3" fillId="0" borderId="38" xfId="141" applyNumberFormat="1" applyFont="1" applyFill="1" applyBorder="1" applyAlignment="1">
      <alignment vertical="center"/>
    </xf>
    <xf numFmtId="3" fontId="3" fillId="0" borderId="39" xfId="141" applyNumberFormat="1" applyFont="1" applyFill="1" applyBorder="1" applyAlignment="1">
      <alignment vertical="center"/>
    </xf>
    <xf numFmtId="3" fontId="3" fillId="0" borderId="40" xfId="141" applyNumberFormat="1" applyFont="1" applyFill="1" applyBorder="1" applyAlignment="1">
      <alignment vertical="center"/>
    </xf>
    <xf numFmtId="3" fontId="3" fillId="0" borderId="41" xfId="141" applyNumberFormat="1" applyFont="1" applyFill="1" applyBorder="1" applyAlignment="1">
      <alignment vertical="center"/>
    </xf>
    <xf numFmtId="3" fontId="3" fillId="0" borderId="0" xfId="141" applyNumberFormat="1" applyFont="1" applyFill="1" applyBorder="1" applyAlignment="1">
      <alignment vertical="center"/>
    </xf>
    <xf numFmtId="0" fontId="3" fillId="0" borderId="42" xfId="141" applyFont="1" applyFill="1" applyBorder="1" applyAlignment="1">
      <alignment horizontal="center" vertical="center" wrapText="1"/>
    </xf>
    <xf numFmtId="3" fontId="3" fillId="0" borderId="42" xfId="141" applyNumberFormat="1" applyFont="1" applyFill="1" applyBorder="1" applyAlignment="1">
      <alignment vertical="center"/>
    </xf>
    <xf numFmtId="3" fontId="3" fillId="0" borderId="43" xfId="141" applyNumberFormat="1" applyFont="1" applyFill="1" applyBorder="1" applyAlignment="1">
      <alignment vertical="center"/>
    </xf>
    <xf numFmtId="3" fontId="3" fillId="0" borderId="44" xfId="141" applyNumberFormat="1" applyFont="1" applyFill="1" applyBorder="1" applyAlignment="1">
      <alignment vertical="center"/>
    </xf>
    <xf numFmtId="3" fontId="6" fillId="0" borderId="37" xfId="141" applyNumberFormat="1" applyFont="1" applyFill="1" applyBorder="1" applyAlignment="1">
      <alignment vertical="center"/>
    </xf>
    <xf numFmtId="3" fontId="6" fillId="0" borderId="40" xfId="141" applyNumberFormat="1" applyFont="1" applyFill="1" applyBorder="1" applyAlignment="1">
      <alignment vertical="center"/>
    </xf>
    <xf numFmtId="0" fontId="6" fillId="0" borderId="16" xfId="141" applyFont="1" applyFill="1" applyBorder="1" applyAlignment="1">
      <alignment horizontal="center" vertical="center" wrapText="1"/>
    </xf>
    <xf numFmtId="3" fontId="6" fillId="0" borderId="16" xfId="141" applyNumberFormat="1" applyFont="1" applyFill="1" applyBorder="1" applyAlignment="1">
      <alignment vertical="center"/>
    </xf>
    <xf numFmtId="3" fontId="6" fillId="0" borderId="45" xfId="141" applyNumberFormat="1" applyFont="1" applyFill="1" applyBorder="1" applyAlignment="1">
      <alignment vertical="center"/>
    </xf>
    <xf numFmtId="3" fontId="6" fillId="0" borderId="45" xfId="141" applyNumberFormat="1" applyFont="1" applyFill="1" applyBorder="1" applyAlignment="1"/>
    <xf numFmtId="3" fontId="6" fillId="0" borderId="16" xfId="141" applyNumberFormat="1" applyFont="1" applyFill="1" applyBorder="1" applyAlignment="1"/>
    <xf numFmtId="3" fontId="6" fillId="0" borderId="46" xfId="141" applyNumberFormat="1" applyFont="1" applyFill="1" applyBorder="1" applyAlignment="1"/>
    <xf numFmtId="0" fontId="6" fillId="0" borderId="16" xfId="141" applyFont="1" applyFill="1" applyBorder="1" applyAlignment="1">
      <alignment horizontal="center" vertical="center"/>
    </xf>
    <xf numFmtId="0" fontId="6" fillId="0" borderId="33" xfId="141" applyFont="1" applyFill="1" applyBorder="1" applyAlignment="1">
      <alignment horizontal="center" vertical="center"/>
    </xf>
    <xf numFmtId="3" fontId="6" fillId="0" borderId="33" xfId="141" applyNumberFormat="1" applyFont="1" applyFill="1" applyBorder="1" applyAlignment="1">
      <alignment vertical="center"/>
    </xf>
    <xf numFmtId="3" fontId="6" fillId="0" borderId="47" xfId="141" applyNumberFormat="1" applyFont="1" applyFill="1" applyBorder="1" applyAlignment="1">
      <alignment vertical="center"/>
    </xf>
    <xf numFmtId="3" fontId="6" fillId="0" borderId="47" xfId="141" applyNumberFormat="1" applyFont="1" applyFill="1" applyBorder="1" applyAlignment="1"/>
    <xf numFmtId="3" fontId="6" fillId="0" borderId="33" xfId="141" applyNumberFormat="1" applyFont="1" applyFill="1" applyBorder="1" applyAlignment="1"/>
    <xf numFmtId="3" fontId="6" fillId="0" borderId="48" xfId="141" applyNumberFormat="1" applyFont="1" applyFill="1" applyBorder="1" applyAlignment="1"/>
    <xf numFmtId="0" fontId="4" fillId="0" borderId="0" xfId="141" applyFont="1" applyFill="1" applyAlignment="1"/>
    <xf numFmtId="0" fontId="8" fillId="0" borderId="0" xfId="165" applyFont="1" applyFill="1" applyAlignment="1">
      <alignment wrapText="1"/>
    </xf>
    <xf numFmtId="0" fontId="8" fillId="0" borderId="0" xfId="165" applyFont="1" applyFill="1" applyAlignment="1"/>
    <xf numFmtId="0" fontId="8" fillId="0" borderId="0" xfId="165" applyFont="1" applyAlignment="1">
      <alignment wrapText="1"/>
    </xf>
    <xf numFmtId="0" fontId="6" fillId="0" borderId="29" xfId="141" applyFont="1" applyFill="1" applyBorder="1" applyAlignment="1">
      <alignment horizontal="center" vertical="center" wrapText="1"/>
    </xf>
    <xf numFmtId="3" fontId="6" fillId="0" borderId="29" xfId="141" applyNumberFormat="1" applyFont="1" applyFill="1" applyBorder="1" applyAlignment="1">
      <alignment vertical="center" wrapText="1"/>
    </xf>
    <xf numFmtId="3" fontId="6" fillId="0" borderId="30" xfId="141" applyNumberFormat="1" applyFont="1" applyFill="1" applyBorder="1" applyAlignment="1">
      <alignment vertical="center" wrapText="1"/>
    </xf>
    <xf numFmtId="0" fontId="6" fillId="0" borderId="19" xfId="141" applyFont="1" applyFill="1" applyBorder="1" applyAlignment="1">
      <alignment horizontal="center" vertical="center"/>
    </xf>
    <xf numFmtId="3" fontId="6" fillId="0" borderId="19" xfId="141" applyNumberFormat="1" applyFont="1" applyFill="1" applyBorder="1" applyAlignment="1">
      <alignment vertical="center"/>
    </xf>
    <xf numFmtId="3" fontId="6" fillId="0" borderId="20" xfId="141" applyNumberFormat="1" applyFont="1" applyFill="1" applyBorder="1" applyAlignment="1">
      <alignment vertical="center"/>
    </xf>
    <xf numFmtId="3" fontId="6" fillId="0" borderId="22" xfId="141" applyNumberFormat="1" applyFont="1" applyFill="1" applyBorder="1" applyAlignment="1">
      <alignment vertical="center"/>
    </xf>
    <xf numFmtId="3" fontId="6" fillId="0" borderId="23" xfId="141" applyNumberFormat="1" applyFont="1" applyFill="1" applyBorder="1" applyAlignment="1">
      <alignment vertical="center"/>
    </xf>
    <xf numFmtId="3" fontId="6" fillId="0" borderId="49" xfId="141" applyNumberFormat="1" applyFont="1" applyFill="1" applyBorder="1" applyAlignment="1">
      <alignment vertical="center"/>
    </xf>
    <xf numFmtId="3" fontId="6" fillId="0" borderId="38" xfId="141" applyNumberFormat="1" applyFont="1" applyFill="1" applyBorder="1" applyAlignment="1">
      <alignment vertical="center"/>
    </xf>
    <xf numFmtId="3" fontId="6" fillId="0" borderId="39" xfId="141" applyNumberFormat="1" applyFont="1" applyFill="1" applyBorder="1" applyAlignment="1">
      <alignment vertical="center"/>
    </xf>
    <xf numFmtId="3" fontId="6" fillId="0" borderId="41" xfId="141" applyNumberFormat="1" applyFont="1" applyFill="1" applyBorder="1" applyAlignment="1">
      <alignment vertical="center"/>
    </xf>
    <xf numFmtId="3" fontId="6" fillId="0" borderId="24" xfId="141" applyNumberFormat="1" applyFont="1" applyFill="1" applyBorder="1" applyAlignment="1">
      <alignment vertical="center"/>
    </xf>
    <xf numFmtId="3" fontId="6" fillId="0" borderId="25" xfId="141" applyNumberFormat="1" applyFont="1" applyFill="1" applyBorder="1" applyAlignment="1">
      <alignment vertical="center"/>
    </xf>
    <xf numFmtId="3" fontId="3" fillId="0" borderId="50" xfId="141" applyNumberFormat="1" applyFont="1" applyFill="1" applyBorder="1" applyAlignment="1">
      <alignment vertical="center"/>
    </xf>
    <xf numFmtId="3" fontId="3" fillId="0" borderId="51" xfId="141" applyNumberFormat="1" applyFont="1" applyFill="1" applyBorder="1" applyAlignment="1">
      <alignment vertical="center"/>
    </xf>
    <xf numFmtId="3" fontId="3" fillId="0" borderId="52" xfId="141" applyNumberFormat="1" applyFont="1" applyFill="1" applyBorder="1" applyAlignment="1">
      <alignment vertical="center"/>
    </xf>
    <xf numFmtId="3" fontId="6" fillId="0" borderId="52" xfId="141" applyNumberFormat="1" applyFont="1" applyFill="1" applyBorder="1" applyAlignment="1">
      <alignment vertical="center"/>
    </xf>
    <xf numFmtId="3" fontId="3" fillId="0" borderId="53" xfId="141" applyNumberFormat="1" applyFont="1" applyFill="1" applyBorder="1" applyAlignment="1">
      <alignment vertical="center"/>
    </xf>
    <xf numFmtId="3" fontId="3" fillId="0" borderId="54" xfId="141" applyNumberFormat="1" applyFont="1" applyFill="1" applyBorder="1" applyAlignment="1">
      <alignment vertical="center"/>
    </xf>
    <xf numFmtId="3" fontId="6" fillId="0" borderId="55" xfId="141" applyNumberFormat="1" applyFont="1" applyFill="1" applyBorder="1" applyAlignment="1"/>
    <xf numFmtId="3" fontId="6" fillId="0" borderId="56" xfId="141" applyNumberFormat="1" applyFont="1" applyFill="1" applyBorder="1" applyAlignment="1"/>
    <xf numFmtId="3" fontId="3" fillId="0" borderId="57" xfId="141" applyNumberFormat="1" applyFont="1" applyFill="1" applyBorder="1" applyAlignment="1">
      <alignment vertical="center"/>
    </xf>
    <xf numFmtId="3" fontId="3" fillId="0" borderId="35" xfId="141" applyNumberFormat="1" applyFont="1" applyFill="1" applyBorder="1" applyAlignment="1">
      <alignment vertical="center"/>
    </xf>
    <xf numFmtId="3" fontId="3" fillId="0" borderId="58" xfId="141" applyNumberFormat="1" applyFont="1" applyFill="1" applyBorder="1" applyAlignment="1">
      <alignment vertical="center"/>
    </xf>
    <xf numFmtId="3" fontId="6" fillId="0" borderId="58" xfId="141" applyNumberFormat="1" applyFont="1" applyFill="1" applyBorder="1" applyAlignment="1">
      <alignment vertical="center"/>
    </xf>
    <xf numFmtId="3" fontId="3" fillId="0" borderId="59" xfId="141" applyNumberFormat="1" applyFont="1" applyFill="1" applyBorder="1" applyAlignment="1">
      <alignment vertical="center"/>
    </xf>
    <xf numFmtId="3" fontId="6" fillId="0" borderId="31" xfId="141" applyNumberFormat="1" applyFont="1" applyFill="1" applyBorder="1" applyAlignment="1"/>
    <xf numFmtId="3" fontId="6" fillId="0" borderId="32" xfId="141" applyNumberFormat="1" applyFont="1" applyFill="1" applyBorder="1" applyAlignment="1"/>
    <xf numFmtId="3" fontId="79" fillId="0" borderId="29" xfId="141" applyNumberFormat="1" applyFont="1" applyFill="1" applyBorder="1" applyAlignment="1">
      <alignment vertical="center" wrapText="1"/>
    </xf>
    <xf numFmtId="3" fontId="6" fillId="0" borderId="52" xfId="141" applyNumberFormat="1" applyFont="1" applyFill="1" applyBorder="1" applyAlignment="1">
      <alignment vertical="center" wrapText="1"/>
    </xf>
    <xf numFmtId="3" fontId="6" fillId="0" borderId="58" xfId="141" applyNumberFormat="1" applyFont="1" applyFill="1" applyBorder="1" applyAlignment="1">
      <alignment vertical="center" wrapText="1"/>
    </xf>
    <xf numFmtId="3" fontId="6" fillId="0" borderId="40" xfId="141" applyNumberFormat="1" applyFont="1" applyFill="1" applyBorder="1" applyAlignment="1">
      <alignment vertical="center" wrapText="1"/>
    </xf>
    <xf numFmtId="3" fontId="6" fillId="0" borderId="50" xfId="141" applyNumberFormat="1" applyFont="1" applyFill="1" applyBorder="1" applyAlignment="1">
      <alignment vertical="center"/>
    </xf>
    <xf numFmtId="3" fontId="6" fillId="0" borderId="57" xfId="141" applyNumberFormat="1" applyFont="1" applyFill="1" applyBorder="1" applyAlignment="1">
      <alignment vertical="center"/>
    </xf>
    <xf numFmtId="0" fontId="6" fillId="0" borderId="33" xfId="141" applyFont="1" applyFill="1" applyBorder="1" applyAlignment="1">
      <alignment horizontal="center" vertical="center" wrapText="1"/>
    </xf>
    <xf numFmtId="0" fontId="79" fillId="0" borderId="33" xfId="141" applyFont="1" applyFill="1" applyBorder="1" applyAlignment="1">
      <alignment horizontal="center" vertical="center" wrapText="1"/>
    </xf>
    <xf numFmtId="0" fontId="6" fillId="0" borderId="60" xfId="141" applyFont="1" applyFill="1" applyBorder="1" applyAlignment="1">
      <alignment horizontal="center" vertical="center" wrapText="1"/>
    </xf>
    <xf numFmtId="0" fontId="6" fillId="0" borderId="32" xfId="141" applyFont="1" applyFill="1" applyBorder="1" applyAlignment="1">
      <alignment horizontal="center" vertical="center" wrapText="1"/>
    </xf>
    <xf numFmtId="0" fontId="6" fillId="0" borderId="34" xfId="141" applyFont="1" applyFill="1" applyBorder="1" applyAlignment="1">
      <alignment horizontal="center" vertical="center" wrapText="1"/>
    </xf>
    <xf numFmtId="0" fontId="6" fillId="0" borderId="47" xfId="141" applyFont="1" applyFill="1" applyBorder="1" applyAlignment="1">
      <alignment horizontal="center" vertical="center" wrapText="1"/>
    </xf>
    <xf numFmtId="3" fontId="6" fillId="0" borderId="51" xfId="141" applyNumberFormat="1" applyFont="1" applyFill="1" applyBorder="1" applyAlignment="1">
      <alignment vertical="center"/>
    </xf>
    <xf numFmtId="3" fontId="6" fillId="0" borderId="35" xfId="141" applyNumberFormat="1" applyFont="1" applyFill="1" applyBorder="1" applyAlignment="1">
      <alignment vertical="center"/>
    </xf>
    <xf numFmtId="3" fontId="6" fillId="0" borderId="61" xfId="141" applyNumberFormat="1" applyFont="1" applyFill="1" applyBorder="1" applyAlignment="1">
      <alignment vertical="center"/>
    </xf>
    <xf numFmtId="3" fontId="6" fillId="0" borderId="53" xfId="141" applyNumberFormat="1" applyFont="1" applyFill="1" applyBorder="1" applyAlignment="1">
      <alignment vertical="center"/>
    </xf>
    <xf numFmtId="3" fontId="6" fillId="0" borderId="0" xfId="141" applyNumberFormat="1" applyFont="1" applyFill="1" applyBorder="1" applyAlignment="1">
      <alignment vertical="center"/>
    </xf>
    <xf numFmtId="3" fontId="6" fillId="0" borderId="62" xfId="141" applyNumberFormat="1" applyFont="1" applyFill="1" applyBorder="1" applyAlignment="1">
      <alignment vertical="center"/>
    </xf>
    <xf numFmtId="3" fontId="6" fillId="0" borderId="63" xfId="141" applyNumberFormat="1" applyFont="1" applyFill="1" applyBorder="1" applyAlignment="1">
      <alignment vertical="center"/>
    </xf>
    <xf numFmtId="3" fontId="6" fillId="0" borderId="64" xfId="141" applyNumberFormat="1" applyFont="1" applyFill="1" applyBorder="1" applyAlignment="1">
      <alignment vertical="center"/>
    </xf>
    <xf numFmtId="0" fontId="82" fillId="0" borderId="0" xfId="141" applyFont="1" applyFill="1"/>
    <xf numFmtId="0" fontId="4" fillId="0" borderId="0" xfId="141" applyFont="1" applyFill="1" applyAlignment="1">
      <alignment horizontal="center"/>
    </xf>
    <xf numFmtId="49" fontId="3" fillId="0" borderId="0" xfId="141" applyNumberFormat="1" applyFont="1" applyFill="1" applyAlignment="1">
      <alignment horizontal="center"/>
    </xf>
    <xf numFmtId="0" fontId="3" fillId="0" borderId="0" xfId="141" applyFont="1" applyFill="1" applyAlignment="1">
      <alignment horizontal="center"/>
    </xf>
    <xf numFmtId="0" fontId="6" fillId="0" borderId="0" xfId="167" applyFont="1" applyFill="1" applyBorder="1" applyAlignment="1">
      <alignment horizontal="center" vertical="center" wrapText="1"/>
    </xf>
    <xf numFmtId="0" fontId="7" fillId="0" borderId="68" xfId="123" applyFont="1" applyBorder="1" applyAlignment="1">
      <alignment horizontal="center" vertical="center" wrapText="1"/>
    </xf>
    <xf numFmtId="0" fontId="7" fillId="0" borderId="45" xfId="123" applyFont="1" applyBorder="1" applyAlignment="1">
      <alignment horizontal="center" vertical="center" wrapText="1"/>
    </xf>
    <xf numFmtId="0" fontId="7" fillId="0" borderId="70" xfId="123" applyFont="1" applyBorder="1" applyAlignment="1">
      <alignment horizontal="center" vertical="center" wrapText="1"/>
    </xf>
    <xf numFmtId="0" fontId="7" fillId="0" borderId="38" xfId="123" applyFont="1" applyBorder="1" applyAlignment="1">
      <alignment horizontal="center" vertical="center" wrapText="1"/>
    </xf>
    <xf numFmtId="0" fontId="68" fillId="0" borderId="71" xfId="123" applyFont="1" applyBorder="1" applyAlignment="1">
      <alignment horizontal="center" vertical="center" wrapText="1"/>
    </xf>
    <xf numFmtId="0" fontId="68" fillId="0" borderId="64" xfId="123" applyFont="1" applyBorder="1" applyAlignment="1">
      <alignment horizontal="center" vertical="center" wrapText="1"/>
    </xf>
    <xf numFmtId="0" fontId="7" fillId="0" borderId="22" xfId="123" applyFont="1" applyBorder="1" applyAlignment="1">
      <alignment horizontal="center" vertical="center" wrapText="1"/>
    </xf>
    <xf numFmtId="0" fontId="7" fillId="0" borderId="29" xfId="123" applyFont="1" applyBorder="1" applyAlignment="1">
      <alignment horizontal="center" vertical="center" wrapText="1"/>
    </xf>
    <xf numFmtId="0" fontId="7" fillId="0" borderId="19" xfId="123" applyFont="1" applyBorder="1" applyAlignment="1">
      <alignment horizontal="center" vertical="center" wrapText="1"/>
    </xf>
    <xf numFmtId="0" fontId="11" fillId="0" borderId="0" xfId="168" applyFont="1" applyFill="1" applyAlignment="1">
      <alignment horizontal="left" vertical="center"/>
    </xf>
    <xf numFmtId="0" fontId="66" fillId="0" borderId="0" xfId="168" applyFont="1" applyFill="1" applyAlignment="1">
      <alignment horizontal="left" vertical="center" wrapText="1"/>
    </xf>
    <xf numFmtId="0" fontId="7" fillId="0" borderId="59" xfId="123" applyFont="1" applyBorder="1" applyAlignment="1">
      <alignment horizontal="center" vertical="center" wrapText="1"/>
    </xf>
    <xf numFmtId="0" fontId="7" fillId="0" borderId="42" xfId="123" applyFont="1" applyBorder="1" applyAlignment="1">
      <alignment horizontal="center" vertical="center" wrapText="1"/>
    </xf>
    <xf numFmtId="0" fontId="7" fillId="0" borderId="58" xfId="123" applyFont="1" applyBorder="1" applyAlignment="1">
      <alignment horizontal="center" vertical="center" wrapText="1"/>
    </xf>
    <xf numFmtId="0" fontId="7" fillId="0" borderId="57" xfId="123" applyFont="1" applyBorder="1" applyAlignment="1">
      <alignment horizontal="center" vertical="center" wrapText="1"/>
    </xf>
    <xf numFmtId="0" fontId="67" fillId="0" borderId="65" xfId="168" applyFont="1" applyFill="1" applyBorder="1" applyAlignment="1">
      <alignment horizontal="center" vertical="center"/>
    </xf>
    <xf numFmtId="0" fontId="67" fillId="0" borderId="66" xfId="168" applyFont="1" applyFill="1" applyBorder="1" applyAlignment="1">
      <alignment horizontal="center" vertical="center"/>
    </xf>
    <xf numFmtId="0" fontId="67" fillId="0" borderId="67" xfId="168" applyFont="1" applyFill="1" applyBorder="1" applyAlignment="1">
      <alignment horizontal="center" vertical="center"/>
    </xf>
    <xf numFmtId="0" fontId="67" fillId="0" borderId="69" xfId="168" applyFont="1" applyFill="1" applyBorder="1" applyAlignment="1">
      <alignment horizontal="center" vertical="center"/>
    </xf>
    <xf numFmtId="0" fontId="7" fillId="0" borderId="23" xfId="123" applyFont="1" applyBorder="1" applyAlignment="1">
      <alignment horizontal="center" vertical="center" wrapText="1"/>
    </xf>
    <xf numFmtId="0" fontId="7" fillId="0" borderId="30" xfId="123" applyFont="1" applyBorder="1" applyAlignment="1">
      <alignment horizontal="center" vertical="center" wrapText="1"/>
    </xf>
    <xf numFmtId="0" fontId="7" fillId="0" borderId="20" xfId="123" applyFont="1" applyBorder="1" applyAlignment="1">
      <alignment horizontal="center" vertical="center" wrapText="1"/>
    </xf>
    <xf numFmtId="49" fontId="12" fillId="55" borderId="72" xfId="141" applyNumberFormat="1" applyFill="1" applyBorder="1" applyAlignment="1">
      <alignment horizontal="left" vertical="center" wrapText="1"/>
    </xf>
    <xf numFmtId="49" fontId="12" fillId="55" borderId="73" xfId="141" applyNumberFormat="1" applyFill="1" applyBorder="1" applyAlignment="1">
      <alignment horizontal="left" vertical="center" wrapText="1"/>
    </xf>
    <xf numFmtId="49" fontId="74" fillId="56" borderId="72" xfId="141" applyNumberFormat="1" applyFont="1" applyFill="1" applyBorder="1" applyAlignment="1">
      <alignment horizontal="left" vertical="top" wrapText="1"/>
    </xf>
    <xf numFmtId="49" fontId="74" fillId="56" borderId="73" xfId="141" applyNumberFormat="1" applyFont="1" applyFill="1" applyBorder="1" applyAlignment="1">
      <alignment horizontal="left" vertical="top" wrapText="1"/>
    </xf>
    <xf numFmtId="49" fontId="74" fillId="56" borderId="74" xfId="141" applyNumberFormat="1" applyFont="1" applyFill="1" applyBorder="1" applyAlignment="1">
      <alignment horizontal="left" vertical="center" wrapText="1"/>
    </xf>
    <xf numFmtId="49" fontId="74" fillId="56" borderId="75" xfId="141" applyNumberFormat="1" applyFont="1" applyFill="1" applyBorder="1" applyAlignment="1">
      <alignment horizontal="left" vertical="center" wrapText="1"/>
    </xf>
    <xf numFmtId="0" fontId="7" fillId="0" borderId="35" xfId="123" applyFont="1" applyBorder="1" applyAlignment="1">
      <alignment horizontal="left" vertical="center" wrapText="1"/>
    </xf>
    <xf numFmtId="0" fontId="7" fillId="0" borderId="58" xfId="123" applyFont="1" applyBorder="1" applyAlignment="1">
      <alignment horizontal="left" vertical="center" wrapText="1"/>
    </xf>
    <xf numFmtId="0" fontId="7" fillId="0" borderId="57" xfId="123" applyFont="1" applyBorder="1" applyAlignment="1">
      <alignment horizontal="left" vertical="center" wrapText="1"/>
    </xf>
    <xf numFmtId="0" fontId="3" fillId="0" borderId="29" xfId="141" applyFont="1" applyFill="1" applyBorder="1" applyAlignment="1">
      <alignment horizontal="left" vertical="center"/>
    </xf>
    <xf numFmtId="0" fontId="6" fillId="0" borderId="22" xfId="141" applyFont="1" applyFill="1" applyBorder="1" applyAlignment="1">
      <alignment horizontal="left" vertical="center"/>
    </xf>
    <xf numFmtId="0" fontId="6" fillId="0" borderId="29" xfId="141" applyFont="1" applyFill="1" applyBorder="1" applyAlignment="1">
      <alignment horizontal="left" vertical="center"/>
    </xf>
    <xf numFmtId="0" fontId="6" fillId="0" borderId="19" xfId="141" applyFont="1" applyFill="1" applyBorder="1" applyAlignment="1">
      <alignment horizontal="left" vertical="center"/>
    </xf>
    <xf numFmtId="0" fontId="6" fillId="0" borderId="70" xfId="166" applyFont="1" applyFill="1" applyBorder="1" applyAlignment="1">
      <alignment horizontal="center" vertical="center"/>
    </xf>
    <xf numFmtId="0" fontId="6" fillId="0" borderId="78" xfId="166" applyFont="1" applyFill="1" applyBorder="1" applyAlignment="1">
      <alignment horizontal="center" vertical="center"/>
    </xf>
    <xf numFmtId="0" fontId="6" fillId="0" borderId="79" xfId="166" applyFont="1" applyFill="1" applyBorder="1" applyAlignment="1">
      <alignment horizontal="center" vertical="center"/>
    </xf>
    <xf numFmtId="0" fontId="4" fillId="0" borderId="0" xfId="141" applyFont="1" applyFill="1" applyAlignment="1">
      <alignment horizontal="left" vertical="center"/>
    </xf>
    <xf numFmtId="0" fontId="6" fillId="0" borderId="59" xfId="166" applyFont="1" applyFill="1" applyBorder="1" applyAlignment="1">
      <alignment horizontal="center" vertical="center"/>
    </xf>
    <xf numFmtId="0" fontId="6" fillId="0" borderId="58" xfId="166" applyFont="1" applyFill="1" applyBorder="1" applyAlignment="1">
      <alignment horizontal="center" vertical="center"/>
    </xf>
    <xf numFmtId="0" fontId="6" fillId="0" borderId="57" xfId="166" applyFont="1" applyFill="1" applyBorder="1" applyAlignment="1">
      <alignment horizontal="center" vertical="center"/>
    </xf>
    <xf numFmtId="0" fontId="6" fillId="0" borderId="22" xfId="141" applyFont="1" applyFill="1" applyBorder="1" applyAlignment="1">
      <alignment horizontal="left" vertical="center" wrapText="1"/>
    </xf>
    <xf numFmtId="0" fontId="6" fillId="0" borderId="29" xfId="141" applyFont="1" applyFill="1" applyBorder="1" applyAlignment="1">
      <alignment horizontal="left" vertical="center" wrapText="1"/>
    </xf>
    <xf numFmtId="0" fontId="6" fillId="0" borderId="19" xfId="141" applyFont="1" applyFill="1" applyBorder="1" applyAlignment="1">
      <alignment horizontal="left" vertical="center" wrapText="1"/>
    </xf>
    <xf numFmtId="0" fontId="6" fillId="0" borderId="35" xfId="166" applyFont="1" applyFill="1" applyBorder="1" applyAlignment="1">
      <alignment horizontal="center" vertical="center"/>
    </xf>
    <xf numFmtId="0" fontId="3" fillId="0" borderId="22" xfId="141" applyFont="1" applyFill="1" applyBorder="1" applyAlignment="1">
      <alignment horizontal="left" vertical="center"/>
    </xf>
    <xf numFmtId="0" fontId="3" fillId="0" borderId="19" xfId="141" applyFont="1" applyFill="1" applyBorder="1" applyAlignment="1">
      <alignment horizontal="left" vertical="center"/>
    </xf>
    <xf numFmtId="0" fontId="79" fillId="0" borderId="65" xfId="141" applyFont="1" applyFill="1" applyBorder="1" applyAlignment="1">
      <alignment horizontal="center" vertical="center" wrapText="1"/>
    </xf>
    <xf numFmtId="0" fontId="79" fillId="0" borderId="66" xfId="141" applyFont="1" applyFill="1" applyBorder="1" applyAlignment="1">
      <alignment horizontal="center" vertical="center" wrapText="1"/>
    </xf>
    <xf numFmtId="0" fontId="6" fillId="0" borderId="42" xfId="141" applyFont="1" applyFill="1" applyBorder="1" applyAlignment="1">
      <alignment horizontal="center" vertical="center" wrapText="1"/>
    </xf>
    <xf numFmtId="0" fontId="6" fillId="0" borderId="24" xfId="141" applyFont="1" applyFill="1" applyBorder="1" applyAlignment="1">
      <alignment horizontal="center" vertical="center" wrapText="1"/>
    </xf>
    <xf numFmtId="0" fontId="3" fillId="0" borderId="22" xfId="141" applyFont="1" applyFill="1" applyBorder="1" applyAlignment="1">
      <alignment horizontal="left" vertical="center" wrapText="1"/>
    </xf>
    <xf numFmtId="0" fontId="3" fillId="0" borderId="29" xfId="141" applyFont="1" applyFill="1" applyBorder="1" applyAlignment="1">
      <alignment horizontal="left" vertical="center" wrapText="1"/>
    </xf>
    <xf numFmtId="0" fontId="81" fillId="0" borderId="0" xfId="0" applyFont="1" applyAlignment="1">
      <alignment horizontal="center"/>
    </xf>
    <xf numFmtId="0" fontId="6" fillId="0" borderId="76" xfId="141" applyFont="1" applyFill="1" applyBorder="1" applyAlignment="1">
      <alignment horizontal="center" vertical="center"/>
    </xf>
    <xf numFmtId="0" fontId="6" fillId="0" borderId="43" xfId="141" applyFont="1" applyFill="1" applyBorder="1" applyAlignment="1">
      <alignment horizontal="center" vertical="center"/>
    </xf>
    <xf numFmtId="0" fontId="6" fillId="0" borderId="71" xfId="141" applyFont="1" applyFill="1" applyBorder="1" applyAlignment="1">
      <alignment horizontal="center" vertical="center"/>
    </xf>
    <xf numFmtId="0" fontId="6" fillId="0" borderId="64" xfId="141" applyFont="1" applyFill="1" applyBorder="1" applyAlignment="1">
      <alignment horizontal="center" vertical="center"/>
    </xf>
    <xf numFmtId="0" fontId="6" fillId="0" borderId="66" xfId="141" applyFont="1" applyFill="1" applyBorder="1" applyAlignment="1">
      <alignment horizontal="center" vertical="center" wrapText="1"/>
    </xf>
    <xf numFmtId="0" fontId="6" fillId="0" borderId="69" xfId="141" applyFont="1" applyFill="1" applyBorder="1" applyAlignment="1">
      <alignment horizontal="center" vertical="center" wrapText="1"/>
    </xf>
    <xf numFmtId="0" fontId="6" fillId="0" borderId="81" xfId="141" applyFont="1" applyFill="1" applyBorder="1" applyAlignment="1">
      <alignment horizontal="center" vertical="center" wrapText="1"/>
    </xf>
    <xf numFmtId="0" fontId="8" fillId="0" borderId="0" xfId="165" applyFont="1" applyFill="1" applyAlignment="1">
      <alignment horizontal="left"/>
    </xf>
    <xf numFmtId="0" fontId="8" fillId="0" borderId="0" xfId="165" applyFont="1" applyAlignment="1">
      <alignment horizontal="left" wrapText="1"/>
    </xf>
    <xf numFmtId="0" fontId="8" fillId="0" borderId="0" xfId="165" applyFont="1" applyFill="1" applyAlignment="1">
      <alignment horizontal="left" vertical="center"/>
    </xf>
    <xf numFmtId="0" fontId="6" fillId="0" borderId="76" xfId="141" applyFont="1" applyFill="1" applyBorder="1" applyAlignment="1">
      <alignment horizontal="left" vertical="center"/>
    </xf>
    <xf numFmtId="0" fontId="6" fillId="0" borderId="77" xfId="141" applyFont="1" applyFill="1" applyBorder="1" applyAlignment="1">
      <alignment horizontal="left" vertical="center"/>
    </xf>
    <xf numFmtId="0" fontId="6" fillId="0" borderId="43" xfId="141" applyFont="1" applyFill="1" applyBorder="1" applyAlignment="1">
      <alignment horizontal="left" vertical="center"/>
    </xf>
    <xf numFmtId="0" fontId="6" fillId="0" borderId="78" xfId="141" applyFont="1" applyFill="1" applyBorder="1" applyAlignment="1">
      <alignment horizontal="left" vertical="center"/>
    </xf>
    <xf numFmtId="0" fontId="6" fillId="0" borderId="0" xfId="141" applyFont="1" applyFill="1" applyBorder="1" applyAlignment="1">
      <alignment horizontal="left" vertical="center"/>
    </xf>
    <xf numFmtId="0" fontId="6" fillId="0" borderId="40" xfId="141" applyFont="1" applyFill="1" applyBorder="1" applyAlignment="1">
      <alignment horizontal="left" vertical="center"/>
    </xf>
    <xf numFmtId="0" fontId="6" fillId="0" borderId="79" xfId="141" applyFont="1" applyFill="1" applyBorder="1" applyAlignment="1">
      <alignment horizontal="left" vertical="center"/>
    </xf>
    <xf numFmtId="0" fontId="6" fillId="0" borderId="61" xfId="141" applyFont="1" applyFill="1" applyBorder="1" applyAlignment="1">
      <alignment horizontal="left" vertical="center"/>
    </xf>
    <xf numFmtId="0" fontId="6" fillId="0" borderId="37" xfId="141" applyFont="1" applyFill="1" applyBorder="1" applyAlignment="1">
      <alignment horizontal="left" vertical="center"/>
    </xf>
    <xf numFmtId="0" fontId="6" fillId="0" borderId="70" xfId="141" applyFont="1" applyFill="1" applyBorder="1" applyAlignment="1">
      <alignment horizontal="left" vertical="center"/>
    </xf>
    <xf numFmtId="0" fontId="6" fillId="0" borderId="53" xfId="141" applyFont="1" applyFill="1" applyBorder="1" applyAlignment="1">
      <alignment horizontal="left" vertical="center"/>
    </xf>
    <xf numFmtId="0" fontId="6" fillId="0" borderId="38" xfId="141" applyFont="1" applyFill="1" applyBorder="1" applyAlignment="1">
      <alignment horizontal="left" vertical="center"/>
    </xf>
    <xf numFmtId="0" fontId="8" fillId="0" borderId="0" xfId="165" applyFont="1" applyFill="1" applyAlignment="1">
      <alignment horizontal="left" wrapText="1"/>
    </xf>
    <xf numFmtId="0" fontId="8" fillId="0" borderId="0" xfId="165" applyFont="1" applyFill="1" applyAlignment="1">
      <alignment horizontal="left" vertical="center" wrapText="1"/>
    </xf>
    <xf numFmtId="0" fontId="6" fillId="0" borderId="71" xfId="141" applyFont="1" applyFill="1" applyBorder="1" applyAlignment="1">
      <alignment horizontal="left" vertical="center"/>
    </xf>
    <xf numFmtId="0" fontId="6" fillId="0" borderId="80" xfId="141" applyFont="1" applyFill="1" applyBorder="1" applyAlignment="1">
      <alignment horizontal="left" vertical="center"/>
    </xf>
    <xf numFmtId="0" fontId="6" fillId="0" borderId="64" xfId="141" applyFont="1" applyFill="1" applyBorder="1" applyAlignment="1">
      <alignment horizontal="left" vertical="center"/>
    </xf>
  </cellXfs>
  <cellStyles count="272">
    <cellStyle name="¬µrka" xfId="1"/>
    <cellStyle name="20 % – Zvýraznění1 2" xfId="2"/>
    <cellStyle name="20 % – Zvýraznění1 2 2" xfId="3"/>
    <cellStyle name="20 % – Zvýraznění1 3" xfId="4"/>
    <cellStyle name="20 % – Zvýraznění2 2" xfId="5"/>
    <cellStyle name="20 % – Zvýraznění2 2 2" xfId="6"/>
    <cellStyle name="20 % – Zvýraznění2 3" xfId="7"/>
    <cellStyle name="20 % – Zvýraznění3 2" xfId="8"/>
    <cellStyle name="20 % – Zvýraznění3 2 2" xfId="9"/>
    <cellStyle name="20 % – Zvýraznění3 3" xfId="10"/>
    <cellStyle name="20 % – Zvýraznění4 2" xfId="11"/>
    <cellStyle name="20 % – Zvýraznění4 2 2" xfId="12"/>
    <cellStyle name="20 % – Zvýraznění4 3" xfId="13"/>
    <cellStyle name="20 % – Zvýraznění5 2" xfId="14"/>
    <cellStyle name="20 % – Zvýraznění5 2 2" xfId="15"/>
    <cellStyle name="20 % – Zvýraznění5 3" xfId="16"/>
    <cellStyle name="20 % – Zvýraznění6 2" xfId="17"/>
    <cellStyle name="20 % – Zvýraznění6 2 2" xfId="18"/>
    <cellStyle name="20 % – Zvýraznění6 3" xfId="19"/>
    <cellStyle name="40 % – Zvýraznění1 2" xfId="20"/>
    <cellStyle name="40 % – Zvýraznění1 2 2" xfId="21"/>
    <cellStyle name="40 % – Zvýraznění1 3" xfId="22"/>
    <cellStyle name="40 % – Zvýraznění2 2" xfId="23"/>
    <cellStyle name="40 % – Zvýraznění2 2 2" xfId="24"/>
    <cellStyle name="40 % – Zvýraznění2 3" xfId="25"/>
    <cellStyle name="40 % – Zvýraznění3 2" xfId="26"/>
    <cellStyle name="40 % – Zvýraznění3 2 2" xfId="27"/>
    <cellStyle name="40 % – Zvýraznění3 3" xfId="28"/>
    <cellStyle name="40 % – Zvýraznění4 2" xfId="29"/>
    <cellStyle name="40 % – Zvýraznění4 2 2" xfId="30"/>
    <cellStyle name="40 % – Zvýraznění4 3" xfId="31"/>
    <cellStyle name="40 % – Zvýraznění5 2" xfId="32"/>
    <cellStyle name="40 % – Zvýraznění5 2 2" xfId="33"/>
    <cellStyle name="40 % – Zvýraznění5 3" xfId="34"/>
    <cellStyle name="40 % – Zvýraznění6 2" xfId="35"/>
    <cellStyle name="40 % – Zvýraznění6 2 2" xfId="36"/>
    <cellStyle name="40 % – Zvýraznění6 3" xfId="37"/>
    <cellStyle name="60 % – Zvýraznění1 2" xfId="38"/>
    <cellStyle name="60 % – Zvýraznění1 3" xfId="39"/>
    <cellStyle name="60 % – Zvýraznění2 2" xfId="40"/>
    <cellStyle name="60 % – Zvýraznění2 3" xfId="41"/>
    <cellStyle name="60 % – Zvýraznění3 2" xfId="42"/>
    <cellStyle name="60 % – Zvýraznění3 3" xfId="43"/>
    <cellStyle name="60 % – Zvýraznění4 2" xfId="44"/>
    <cellStyle name="60 % – Zvýraznění4 3" xfId="45"/>
    <cellStyle name="60 % – Zvýraznění5 2" xfId="46"/>
    <cellStyle name="60 % – Zvýraznění5 3" xfId="47"/>
    <cellStyle name="60 % – Zvýraznění6 2" xfId="48"/>
    <cellStyle name="60 % – Zvýraznění6 3" xfId="49"/>
    <cellStyle name="Accent1 - 20%" xfId="50"/>
    <cellStyle name="Accent1 - 40%" xfId="51"/>
    <cellStyle name="Accent1 - 60%" xfId="52"/>
    <cellStyle name="Accent2 - 20%" xfId="53"/>
    <cellStyle name="Accent2 - 40%" xfId="54"/>
    <cellStyle name="Accent2 - 60%" xfId="55"/>
    <cellStyle name="Accent3 - 20%" xfId="56"/>
    <cellStyle name="Accent3 - 40%" xfId="57"/>
    <cellStyle name="Accent3 - 60%" xfId="58"/>
    <cellStyle name="Accent4 - 20%" xfId="59"/>
    <cellStyle name="Accent4 - 40%" xfId="60"/>
    <cellStyle name="Accent4 - 60%" xfId="61"/>
    <cellStyle name="Accent5 - 20%" xfId="62"/>
    <cellStyle name="Accent5 - 40%" xfId="63"/>
    <cellStyle name="Accent5 - 60%" xfId="64"/>
    <cellStyle name="Accent6 - 20%" xfId="65"/>
    <cellStyle name="Accent6 - 40%" xfId="66"/>
    <cellStyle name="Accent6 - 60%" xfId="67"/>
    <cellStyle name="Bad" xfId="68"/>
    <cellStyle name="Calculation" xfId="69"/>
    <cellStyle name="Celkem 2" xfId="70"/>
    <cellStyle name="Celkem 3" xfId="71"/>
    <cellStyle name="CISPUB0" xfId="72"/>
    <cellStyle name="Comma" xfId="73"/>
    <cellStyle name="Currency" xfId="74"/>
    <cellStyle name="čárky [0]_PojFKSPUR 98  (2)" xfId="75"/>
    <cellStyle name="čárky 2" xfId="76"/>
    <cellStyle name="čárky 2 2" xfId="77"/>
    <cellStyle name="čárky bez des. míst 2" xfId="78"/>
    <cellStyle name="čárky bez des. míst 3" xfId="79"/>
    <cellStyle name="Date" xfId="80"/>
    <cellStyle name="Datum" xfId="81"/>
    <cellStyle name="Emphasis 1" xfId="82"/>
    <cellStyle name="Emphasis 2" xfId="83"/>
    <cellStyle name="Emphasis 3" xfId="84"/>
    <cellStyle name="Explanatory Text" xfId="85"/>
    <cellStyle name="Fixed" xfId="86"/>
    <cellStyle name="Good" xfId="87"/>
    <cellStyle name="Heading 1" xfId="88"/>
    <cellStyle name="Heading 2" xfId="89"/>
    <cellStyle name="Heading 3" xfId="90"/>
    <cellStyle name="Heading 4" xfId="91"/>
    <cellStyle name="Heading1" xfId="92"/>
    <cellStyle name="Heading2" xfId="93"/>
    <cellStyle name="Check Cell" xfId="94"/>
    <cellStyle name="Chybně 2" xfId="95"/>
    <cellStyle name="Chybně 3" xfId="96"/>
    <cellStyle name="Input" xfId="97"/>
    <cellStyle name="Kontrolní buňka 2" xfId="98"/>
    <cellStyle name="Kontrolní buňka 3" xfId="99"/>
    <cellStyle name="Linked Cell" xfId="100"/>
    <cellStyle name="M·na" xfId="101"/>
    <cellStyle name="Nadpis 1 2" xfId="102"/>
    <cellStyle name="Nadpis 1 3" xfId="103"/>
    <cellStyle name="Nadpis 2 2" xfId="104"/>
    <cellStyle name="Nadpis 2 3" xfId="105"/>
    <cellStyle name="Nadpis 3 2" xfId="106"/>
    <cellStyle name="Nadpis 3 3" xfId="107"/>
    <cellStyle name="Nadpis 4 2" xfId="108"/>
    <cellStyle name="Nadpis 4 3" xfId="109"/>
    <cellStyle name="Nadpis1" xfId="110"/>
    <cellStyle name="Nadpis2" xfId="111"/>
    <cellStyle name="Název 2" xfId="112"/>
    <cellStyle name="Název 3" xfId="113"/>
    <cellStyle name="Neutral" xfId="114"/>
    <cellStyle name="Neutrální 2" xfId="115"/>
    <cellStyle name="Neutrální 3" xfId="116"/>
    <cellStyle name="Normal_Tableau1" xfId="117"/>
    <cellStyle name="normální" xfId="0" builtinId="0"/>
    <cellStyle name="normální 10" xfId="118"/>
    <cellStyle name="normální 11" xfId="119"/>
    <cellStyle name="normální 12" xfId="120"/>
    <cellStyle name="normální 13" xfId="121"/>
    <cellStyle name="normální 14" xfId="122"/>
    <cellStyle name="Normální 15" xfId="123"/>
    <cellStyle name="Normální 15 2" xfId="124"/>
    <cellStyle name="Normální 16" xfId="125"/>
    <cellStyle name="Normální 17" xfId="126"/>
    <cellStyle name="Normální 18" xfId="127"/>
    <cellStyle name="Normální 19" xfId="128"/>
    <cellStyle name="Normální 19 2" xfId="129"/>
    <cellStyle name="Normální 2" xfId="130"/>
    <cellStyle name="normální 2 2" xfId="131"/>
    <cellStyle name="normální 2 2 2" xfId="132"/>
    <cellStyle name="normální 2 2 2 2" xfId="133"/>
    <cellStyle name="normální 2 2 3" xfId="134"/>
    <cellStyle name="normální 2 2 4" xfId="135"/>
    <cellStyle name="normální 2 2_Sešit1" xfId="136"/>
    <cellStyle name="normální 2 3" xfId="137"/>
    <cellStyle name="normální 2 4" xfId="138"/>
    <cellStyle name="normální 2_MŠMT pro SZÚ" xfId="139"/>
    <cellStyle name="Normální 20" xfId="140"/>
    <cellStyle name="Normální 3" xfId="141"/>
    <cellStyle name="normální 3 2" xfId="142"/>
    <cellStyle name="normální 3 2 2" xfId="143"/>
    <cellStyle name="normální 3_MŠMT pro SZÚ" xfId="144"/>
    <cellStyle name="normální 4" xfId="145"/>
    <cellStyle name="normální 4 2" xfId="146"/>
    <cellStyle name="normální 4 2 2" xfId="147"/>
    <cellStyle name="normální 4_Tab č  9 MŠMT22.2.KV" xfId="148"/>
    <cellStyle name="normální 5" xfId="149"/>
    <cellStyle name="normální 5 2" xfId="150"/>
    <cellStyle name="normální 5 2 2" xfId="151"/>
    <cellStyle name="normální 5 3" xfId="152"/>
    <cellStyle name="normální 5 4" xfId="153"/>
    <cellStyle name="normální 5_MŠMT pro SZÚ" xfId="154"/>
    <cellStyle name="normální 6" xfId="155"/>
    <cellStyle name="normální 6 2" xfId="156"/>
    <cellStyle name="normální 6 2 2" xfId="157"/>
    <cellStyle name="normální 6 3" xfId="158"/>
    <cellStyle name="normální 6_MŠMT pro SZÚ" xfId="159"/>
    <cellStyle name="normální 7" xfId="160"/>
    <cellStyle name="normální 7 2" xfId="161"/>
    <cellStyle name="normální 8" xfId="162"/>
    <cellStyle name="normální 9" xfId="163"/>
    <cellStyle name="normální 9 2" xfId="164"/>
    <cellStyle name="normální_131 TA" xfId="165"/>
    <cellStyle name="normální_bilance I výhledu 2009-2012 dle kapitol" xfId="166"/>
    <cellStyle name="normální_SR 2007 - tab.č.7 verze pro tisk 28.09.06" xfId="167"/>
    <cellStyle name="normální_SR 2007 - tab.č.8 a 9 verze pro tisk 28.09.06" xfId="168"/>
    <cellStyle name="Note" xfId="169"/>
    <cellStyle name="Note 2" xfId="170"/>
    <cellStyle name="Output" xfId="171"/>
    <cellStyle name="Percent" xfId="172"/>
    <cellStyle name="Pevní" xfId="173"/>
    <cellStyle name="Poznámka 2" xfId="174"/>
    <cellStyle name="Poznámka 2 2" xfId="175"/>
    <cellStyle name="Poznámka 3" xfId="176"/>
    <cellStyle name="Poznámka 4" xfId="177"/>
    <cellStyle name="procent 2" xfId="178"/>
    <cellStyle name="procent 3" xfId="179"/>
    <cellStyle name="procent 3 2" xfId="180"/>
    <cellStyle name="procent 3 2 2" xfId="181"/>
    <cellStyle name="procent 3 3" xfId="182"/>
    <cellStyle name="Propojená buňka 2" xfId="183"/>
    <cellStyle name="Propojená buňka 3" xfId="184"/>
    <cellStyle name="SAPBEXaggData" xfId="185"/>
    <cellStyle name="SAPBEXaggDataEmph" xfId="186"/>
    <cellStyle name="SAPBEXaggItem" xfId="187"/>
    <cellStyle name="SAPBEXaggItemX" xfId="188"/>
    <cellStyle name="SAPBEXexcBad7" xfId="189"/>
    <cellStyle name="SAPBEXexcBad8" xfId="190"/>
    <cellStyle name="SAPBEXexcBad9" xfId="191"/>
    <cellStyle name="SAPBEXexcCritical4" xfId="192"/>
    <cellStyle name="SAPBEXexcCritical5" xfId="193"/>
    <cellStyle name="SAPBEXexcCritical6" xfId="194"/>
    <cellStyle name="SAPBEXexcGood1" xfId="195"/>
    <cellStyle name="SAPBEXexcGood2" xfId="196"/>
    <cellStyle name="SAPBEXexcGood3" xfId="197"/>
    <cellStyle name="SAPBEXfilterDrill" xfId="198"/>
    <cellStyle name="SAPBEXFilterInfo1" xfId="199"/>
    <cellStyle name="SAPBEXFilterInfo2" xfId="200"/>
    <cellStyle name="SAPBEXFilterInfoHlavicka" xfId="201"/>
    <cellStyle name="SAPBEXfilterItem" xfId="202"/>
    <cellStyle name="SAPBEXfilterText" xfId="203"/>
    <cellStyle name="SAPBEXformats" xfId="204"/>
    <cellStyle name="SAPBEXheaderItem" xfId="205"/>
    <cellStyle name="SAPBEXheaderText" xfId="206"/>
    <cellStyle name="SAPBEXHLevel0" xfId="207"/>
    <cellStyle name="SAPBEXHLevel0 2" xfId="208"/>
    <cellStyle name="SAPBEXHLevel0X" xfId="209"/>
    <cellStyle name="SAPBEXHLevel0X 2" xfId="210"/>
    <cellStyle name="SAPBEXHLevel1" xfId="211"/>
    <cellStyle name="SAPBEXHLevel1 2" xfId="212"/>
    <cellStyle name="SAPBEXHLevel1X" xfId="213"/>
    <cellStyle name="SAPBEXHLevel1X 2" xfId="214"/>
    <cellStyle name="SAPBEXHLevel2" xfId="215"/>
    <cellStyle name="SAPBEXHLevel2 2" xfId="216"/>
    <cellStyle name="SAPBEXHLevel2X" xfId="217"/>
    <cellStyle name="SAPBEXHLevel2X 2" xfId="218"/>
    <cellStyle name="SAPBEXHLevel3" xfId="219"/>
    <cellStyle name="SAPBEXHLevel3 2" xfId="220"/>
    <cellStyle name="SAPBEXHLevel3X" xfId="221"/>
    <cellStyle name="SAPBEXHLevel3X 2" xfId="222"/>
    <cellStyle name="SAPBEXchaText" xfId="223"/>
    <cellStyle name="SAPBEXinputData" xfId="224"/>
    <cellStyle name="SAPBEXinputData 2" xfId="225"/>
    <cellStyle name="SAPBEXItemHeader" xfId="226"/>
    <cellStyle name="SAPBEXresData" xfId="227"/>
    <cellStyle name="SAPBEXresDataEmph" xfId="228"/>
    <cellStyle name="SAPBEXresItem" xfId="229"/>
    <cellStyle name="SAPBEXresItemX" xfId="230"/>
    <cellStyle name="SAPBEXstdData" xfId="231"/>
    <cellStyle name="SAPBEXstdDataEmph" xfId="232"/>
    <cellStyle name="SAPBEXstdItem" xfId="233"/>
    <cellStyle name="SAPBEXstdItemX" xfId="234"/>
    <cellStyle name="SAPBEXtitle" xfId="235"/>
    <cellStyle name="SAPBEXunassignedItem" xfId="236"/>
    <cellStyle name="SAPBEXundefined" xfId="237"/>
    <cellStyle name="Sheet Title" xfId="238"/>
    <cellStyle name="Správně 2" xfId="239"/>
    <cellStyle name="Správně 3" xfId="240"/>
    <cellStyle name="Styl 1" xfId="241"/>
    <cellStyle name="Styl 1 2" xfId="242"/>
    <cellStyle name="Styl 2" xfId="243"/>
    <cellStyle name="Styl 2 2" xfId="244"/>
    <cellStyle name="Styl 3" xfId="245"/>
    <cellStyle name="Styl 3 2" xfId="246"/>
    <cellStyle name="Text upozornění 2" xfId="247"/>
    <cellStyle name="Text upozornění 3" xfId="248"/>
    <cellStyle name="Title" xfId="249"/>
    <cellStyle name="Total" xfId="250"/>
    <cellStyle name="Vstup 2" xfId="251"/>
    <cellStyle name="Vstup 3" xfId="252"/>
    <cellStyle name="Výpočet 2" xfId="253"/>
    <cellStyle name="Výpočet 3" xfId="254"/>
    <cellStyle name="Výstup 2" xfId="255"/>
    <cellStyle name="Výstup 3" xfId="256"/>
    <cellStyle name="Vysvětlující text 2" xfId="257"/>
    <cellStyle name="Vysvětlující text 3" xfId="258"/>
    <cellStyle name="Warning Text" xfId="259"/>
    <cellStyle name="Zvýraznění 1 2" xfId="260"/>
    <cellStyle name="Zvýraznění 1 3" xfId="261"/>
    <cellStyle name="Zvýraznění 2 2" xfId="262"/>
    <cellStyle name="Zvýraznění 2 3" xfId="263"/>
    <cellStyle name="Zvýraznění 3 2" xfId="264"/>
    <cellStyle name="Zvýraznění 3 3" xfId="265"/>
    <cellStyle name="Zvýraznění 4 2" xfId="266"/>
    <cellStyle name="Zvýraznění 4 3" xfId="267"/>
    <cellStyle name="Zvýraznění 5 2" xfId="268"/>
    <cellStyle name="Zvýraznění 5 3" xfId="269"/>
    <cellStyle name="Zvýraznění 6 2" xfId="270"/>
    <cellStyle name="Zvýraznění 6 3" xfId="27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pieChart>
        <c:varyColors val="1"/>
        <c:ser>
          <c:idx val="0"/>
          <c:order val="0"/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dPt>
            <c:idx val="0"/>
            <c:spPr>
              <a:noFill/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dPt>
          <c:dPt>
            <c:idx val="1"/>
          </c:dPt>
          <c:dPt>
            <c:idx val="2"/>
            <c:spPr>
              <a:pattFill prst="dkVert">
                <a:fgClr>
                  <a:schemeClr val="accent1"/>
                </a:fgClr>
                <a:bgClr>
                  <a:schemeClr val="bg1"/>
                </a:bgClr>
              </a:patt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dPt>
          <c:dPt>
            <c:idx val="3"/>
            <c:spPr>
              <a:pattFill prst="shingle">
                <a:fgClr>
                  <a:schemeClr val="accent1"/>
                </a:fgClr>
                <a:bgClr>
                  <a:schemeClr val="bg1"/>
                </a:bgClr>
              </a:patt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-0.15734989648033179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2,8</a:t>
                    </a:r>
                    <a:r>
                      <a:rPr lang="cs-CZ"/>
                      <a:t> mld. Kč</a:t>
                    </a:r>
                    <a:r>
                      <a:rPr lang="en-US"/>
                      <a:t>
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dLbl>
              <c:idx val="1"/>
              <c:layout>
                <c:manualLayout>
                  <c:x val="4.1407867494824016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5,6</a:t>
                    </a:r>
                    <a:r>
                      <a:rPr lang="cs-CZ"/>
                      <a:t> mld. Kč</a:t>
                    </a:r>
                    <a:r>
                      <a:rPr lang="en-US"/>
                      <a:t>
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dLbl>
              <c:idx val="2"/>
              <c:layout>
                <c:manualLayout>
                  <c:x val="6.6252587991718431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32,0</a:t>
                    </a:r>
                    <a:r>
                      <a:rPr lang="cs-CZ"/>
                      <a:t> mld. Kč</a:t>
                    </a:r>
                    <a:r>
                      <a:rPr lang="en-US"/>
                      <a:t>
45%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dLbl>
              <c:idx val="3"/>
              <c:layout>
                <c:manualLayout>
                  <c:x val="-4.3478260869565209E-2"/>
                  <c:y val="-8.2815734989648056E-3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30,3</a:t>
                    </a:r>
                    <a:r>
                      <a:rPr lang="cs-CZ"/>
                      <a:t> mld. Kč</a:t>
                    </a:r>
                    <a:r>
                      <a:rPr lang="en-US"/>
                      <a:t>
43%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spPr>
              <a:noFill/>
              <a:ln w="25400">
                <a:noFill/>
              </a:ln>
            </c:spPr>
            <c:dLblPos val="outEnd"/>
            <c:showVal val="1"/>
            <c:showPercent val="1"/>
            <c:separator>
</c:separator>
            <c:showLeaderLines val="1"/>
          </c:dLbls>
          <c:cat>
            <c:multiLvlStrRef>
              <c:f>'druhové třídění pro text '!$B$12:$C$15</c:f>
              <c:multiLvlStrCache>
                <c:ptCount val="4"/>
                <c:lvl>
                  <c:pt idx="0">
                    <c:v>kapitálové výdaje</c:v>
                  </c:pt>
                  <c:pt idx="1">
                    <c:v>běžné výdaje</c:v>
                  </c:pt>
                  <c:pt idx="2">
                    <c:v>kapitálové výdaje</c:v>
                  </c:pt>
                  <c:pt idx="3">
                    <c:v>běžné výdaje</c:v>
                  </c:pt>
                </c:lvl>
                <c:lvl>
                  <c:pt idx="0">
                    <c:v>SR</c:v>
                  </c:pt>
                  <c:pt idx="1">
                    <c:v>SR</c:v>
                  </c:pt>
                  <c:pt idx="2">
                    <c:v>EU</c:v>
                  </c:pt>
                  <c:pt idx="3">
                    <c:v>EU</c:v>
                  </c:pt>
                </c:lvl>
              </c:multiLvlStrCache>
            </c:multiLvlStrRef>
          </c:cat>
          <c:val>
            <c:numRef>
              <c:f>'druhové třídění pro text '!$D$12:$D$15</c:f>
              <c:numCache>
                <c:formatCode>#,##0.0</c:formatCode>
                <c:ptCount val="4"/>
                <c:pt idx="0">
                  <c:v>2.8109195749999998</c:v>
                </c:pt>
                <c:pt idx="1">
                  <c:v>5.6468063940000004</c:v>
                </c:pt>
                <c:pt idx="2">
                  <c:v>32.030314914000002</c:v>
                </c:pt>
                <c:pt idx="3">
                  <c:v>30.253064169000002</c:v>
                </c:pt>
              </c:numCache>
            </c:numRef>
          </c:val>
        </c:ser>
        <c:dLbls>
          <c:showVal val="1"/>
        </c:dLbls>
        <c:firstSliceAng val="0"/>
      </c:pieChart>
      <c:spPr>
        <a:noFill/>
        <a:ln w="25400">
          <a:noFill/>
        </a:ln>
      </c:spPr>
    </c:plotArea>
    <c:legend>
      <c:legendPos val="r"/>
    </c:legend>
    <c:plotVisOnly val="1"/>
    <c:dispBlanksAs val="zero"/>
  </c:chart>
  <c:printSettings>
    <c:headerFooter/>
    <c:pageMargins b="0.78740157480314954" l="0.70866141732283583" r="0.70866141732283583" t="0.78740157480314954" header="0.31496062992126073" footer="0.3149606299212607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17</xdr:row>
      <xdr:rowOff>68580</xdr:rowOff>
    </xdr:from>
    <xdr:to>
      <xdr:col>3</xdr:col>
      <xdr:colOff>845820</xdr:colOff>
      <xdr:row>34</xdr:row>
      <xdr:rowOff>106680</xdr:rowOff>
    </xdr:to>
    <xdr:graphicFrame macro="">
      <xdr:nvGraphicFramePr>
        <xdr:cNvPr id="2049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E_DATA/2001%20pr&#367;b&#283;h/Pril%204%20SR%20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SZ&#218;%202000\I.%20&#269;tvrtlet&#237;\sestavy%205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Plocha\Z%20U\ROK%2099\III.%20Q%201999\sestavy%205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záv.uk,.KPR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41"/>
  <sheetViews>
    <sheetView showGridLines="0" zoomScaleNormal="100" workbookViewId="0">
      <selection activeCell="N11" sqref="N11"/>
    </sheetView>
  </sheetViews>
  <sheetFormatPr defaultColWidth="9.109375" defaultRowHeight="15.6"/>
  <cols>
    <col min="1" max="1" width="9.44140625" style="4" customWidth="1"/>
    <col min="2" max="2" width="13.6640625" style="4" customWidth="1"/>
    <col min="3" max="11" width="10.6640625" style="4" customWidth="1"/>
    <col min="12" max="12" width="9.109375" style="4"/>
    <col min="13" max="14" width="9.88671875" style="4" bestFit="1" customWidth="1"/>
    <col min="15" max="16" width="9.109375" style="4"/>
    <col min="17" max="17" width="10" style="4" customWidth="1"/>
    <col min="18" max="103" width="9.109375" style="4"/>
    <col min="104" max="104" width="13.6640625" style="4" bestFit="1" customWidth="1"/>
    <col min="105" max="16384" width="9.109375" style="4"/>
  </cols>
  <sheetData>
    <row r="1" spans="1:20">
      <c r="A1" s="188"/>
      <c r="B1" s="188"/>
      <c r="C1" s="1"/>
      <c r="D1" s="1"/>
      <c r="E1" s="1"/>
      <c r="F1" s="1"/>
      <c r="G1" s="2"/>
      <c r="H1" s="3"/>
      <c r="I1" s="3"/>
      <c r="J1" s="1"/>
      <c r="K1" s="2"/>
    </row>
    <row r="2" spans="1:20">
      <c r="C2" s="1"/>
      <c r="D2" s="1"/>
      <c r="E2" s="1"/>
      <c r="F2" s="1"/>
      <c r="G2" s="2"/>
      <c r="H2" s="3"/>
      <c r="I2" s="3"/>
      <c r="J2" s="1"/>
      <c r="K2" s="2"/>
    </row>
    <row r="3" spans="1:20">
      <c r="H3" s="2"/>
      <c r="I3" s="2"/>
    </row>
    <row r="4" spans="1:20" ht="27" customHeight="1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189"/>
    </row>
    <row r="5" spans="1:20" ht="18.75" customHeight="1" thickBot="1">
      <c r="A5" s="14"/>
      <c r="B5" s="14"/>
      <c r="C5" s="14"/>
      <c r="D5" s="14"/>
      <c r="E5" s="14"/>
      <c r="F5" s="14"/>
      <c r="G5" s="14"/>
      <c r="H5" s="14"/>
      <c r="I5" s="14"/>
      <c r="J5" s="14"/>
      <c r="K5" s="15"/>
    </row>
    <row r="6" spans="1:20" ht="24.6" customHeight="1">
      <c r="A6" s="190" t="s">
        <v>16</v>
      </c>
      <c r="B6" s="191"/>
      <c r="C6" s="194">
        <v>2015</v>
      </c>
      <c r="D6" s="195"/>
      <c r="E6" s="196"/>
      <c r="F6" s="194">
        <v>2016</v>
      </c>
      <c r="G6" s="195"/>
      <c r="H6" s="196"/>
      <c r="I6" s="194" t="s">
        <v>110</v>
      </c>
      <c r="J6" s="195"/>
      <c r="K6" s="197"/>
      <c r="Q6" s="16"/>
      <c r="R6" s="16"/>
      <c r="S6" s="16"/>
      <c r="T6" s="16"/>
    </row>
    <row r="7" spans="1:20" ht="15" customHeight="1">
      <c r="A7" s="192"/>
      <c r="B7" s="186"/>
      <c r="C7" s="185" t="s">
        <v>15</v>
      </c>
      <c r="D7" s="185" t="s">
        <v>17</v>
      </c>
      <c r="E7" s="185" t="s">
        <v>12</v>
      </c>
      <c r="F7" s="185" t="s">
        <v>15</v>
      </c>
      <c r="G7" s="185" t="s">
        <v>17</v>
      </c>
      <c r="H7" s="185" t="s">
        <v>12</v>
      </c>
      <c r="I7" s="185" t="s">
        <v>11</v>
      </c>
      <c r="J7" s="185" t="s">
        <v>17</v>
      </c>
      <c r="K7" s="198" t="s">
        <v>12</v>
      </c>
      <c r="Q7" s="16"/>
      <c r="R7" s="16"/>
      <c r="S7" s="16"/>
      <c r="T7" s="16"/>
    </row>
    <row r="8" spans="1:20" ht="15" customHeight="1">
      <c r="A8" s="192"/>
      <c r="B8" s="186"/>
      <c r="C8" s="186"/>
      <c r="D8" s="186"/>
      <c r="E8" s="186"/>
      <c r="F8" s="186"/>
      <c r="G8" s="186"/>
      <c r="H8" s="186"/>
      <c r="I8" s="186"/>
      <c r="J8" s="186"/>
      <c r="K8" s="199"/>
      <c r="Q8" s="16"/>
      <c r="R8" s="16"/>
      <c r="S8" s="16"/>
      <c r="T8" s="16"/>
    </row>
    <row r="9" spans="1:20" ht="15" customHeight="1">
      <c r="A9" s="193"/>
      <c r="B9" s="187"/>
      <c r="C9" s="187"/>
      <c r="D9" s="187"/>
      <c r="E9" s="187"/>
      <c r="F9" s="187"/>
      <c r="G9" s="187"/>
      <c r="H9" s="187"/>
      <c r="I9" s="187"/>
      <c r="J9" s="187"/>
      <c r="K9" s="200"/>
      <c r="Q9" s="16"/>
      <c r="R9" s="16"/>
      <c r="S9" s="16"/>
      <c r="T9" s="16"/>
    </row>
    <row r="10" spans="1:20" ht="24.9" customHeight="1">
      <c r="A10" s="179" t="s">
        <v>18</v>
      </c>
      <c r="B10" s="180"/>
      <c r="C10" s="17">
        <v>6211.1348040000003</v>
      </c>
      <c r="D10" s="17">
        <v>50818.414848</v>
      </c>
      <c r="E10" s="17">
        <f>SUM(C10:D10)</f>
        <v>57029.549652000002</v>
      </c>
      <c r="F10" s="17">
        <v>8</v>
      </c>
      <c r="G10" s="17">
        <v>98.832499999999996</v>
      </c>
      <c r="H10" s="17">
        <f>SUM(F10:G10)</f>
        <v>106.8325</v>
      </c>
      <c r="I10" s="17">
        <f>F10-C10</f>
        <v>-6203.1348040000003</v>
      </c>
      <c r="J10" s="17">
        <f>G10-D10</f>
        <v>-50719.582348000004</v>
      </c>
      <c r="K10" s="18">
        <f>H10-E10</f>
        <v>-56922.717152000005</v>
      </c>
      <c r="Q10" s="16"/>
    </row>
    <row r="11" spans="1:20" ht="24.9" customHeight="1">
      <c r="A11" s="179" t="s">
        <v>19</v>
      </c>
      <c r="B11" s="180"/>
      <c r="C11" s="19">
        <v>610.21481100000005</v>
      </c>
      <c r="D11" s="19">
        <v>869.27873399999999</v>
      </c>
      <c r="E11" s="19">
        <f>SUM(C11:D11)</f>
        <v>1479.493545</v>
      </c>
      <c r="F11" s="19">
        <v>8125.4121599999999</v>
      </c>
      <c r="G11" s="19">
        <v>60495.000816</v>
      </c>
      <c r="H11" s="19">
        <f>SUM(F11:G11)</f>
        <v>68620.412975999992</v>
      </c>
      <c r="I11" s="19">
        <f t="shared" ref="I11:K13" si="0">F11-C11</f>
        <v>7515.197349</v>
      </c>
      <c r="J11" s="19">
        <f t="shared" si="0"/>
        <v>59625.722082</v>
      </c>
      <c r="K11" s="20">
        <f t="shared" si="0"/>
        <v>67140.919430999988</v>
      </c>
      <c r="Q11" s="16"/>
    </row>
    <row r="12" spans="1:20" ht="24.9" customHeight="1">
      <c r="A12" s="181" t="s">
        <v>20</v>
      </c>
      <c r="B12" s="182"/>
      <c r="C12" s="21">
        <v>188.52006800000001</v>
      </c>
      <c r="D12" s="21">
        <v>739.62670600000001</v>
      </c>
      <c r="E12" s="21">
        <v>928.14677400000005</v>
      </c>
      <c r="F12" s="21">
        <f>24.525051+224.143572</f>
        <v>248.668623</v>
      </c>
      <c r="G12" s="21">
        <f>21.236291+1052.37278</f>
        <v>1073.6090709999999</v>
      </c>
      <c r="H12" s="19">
        <f>SUM(F12:G12)</f>
        <v>1322.2776939999999</v>
      </c>
      <c r="I12" s="19">
        <f t="shared" si="0"/>
        <v>60.148554999999988</v>
      </c>
      <c r="J12" s="19">
        <f t="shared" si="0"/>
        <v>333.98236499999985</v>
      </c>
      <c r="K12" s="22">
        <f t="shared" si="0"/>
        <v>394.13091999999983</v>
      </c>
      <c r="Q12" s="16"/>
    </row>
    <row r="13" spans="1:20" ht="24.9" customHeight="1">
      <c r="A13" s="179" t="s">
        <v>21</v>
      </c>
      <c r="B13" s="180"/>
      <c r="C13" s="19">
        <v>170.87099600000002</v>
      </c>
      <c r="D13" s="19">
        <v>1034.95858</v>
      </c>
      <c r="E13" s="19">
        <v>1205.8295759999999</v>
      </c>
      <c r="F13" s="19">
        <v>75.645185999999995</v>
      </c>
      <c r="G13" s="19">
        <v>615.93669599999998</v>
      </c>
      <c r="H13" s="19">
        <f>SUM(F13:G13)</f>
        <v>691.58188199999995</v>
      </c>
      <c r="I13" s="19">
        <f t="shared" si="0"/>
        <v>-95.225810000000024</v>
      </c>
      <c r="J13" s="19">
        <f t="shared" si="0"/>
        <v>-419.021884</v>
      </c>
      <c r="K13" s="20">
        <f t="shared" si="0"/>
        <v>-514.24769399999991</v>
      </c>
      <c r="Q13" s="16"/>
    </row>
    <row r="14" spans="1:20" ht="24.9" customHeight="1" thickBot="1">
      <c r="A14" s="183" t="s">
        <v>22</v>
      </c>
      <c r="B14" s="184"/>
      <c r="C14" s="23">
        <f>SUM(C10:C13)</f>
        <v>7180.7406789999995</v>
      </c>
      <c r="D14" s="23">
        <f>SUM(D10:D13)</f>
        <v>53462.278868000001</v>
      </c>
      <c r="E14" s="23">
        <f>SUM(E10:E13)</f>
        <v>60643.019546999996</v>
      </c>
      <c r="F14" s="23">
        <f t="shared" ref="F14:K14" si="1">SUM(F10:F13)</f>
        <v>8457.7259689999992</v>
      </c>
      <c r="G14" s="23">
        <f t="shared" si="1"/>
        <v>62283.379082999993</v>
      </c>
      <c r="H14" s="23">
        <f t="shared" si="1"/>
        <v>70741.105051999999</v>
      </c>
      <c r="I14" s="23">
        <f t="shared" si="1"/>
        <v>1276.9852899999996</v>
      </c>
      <c r="J14" s="23">
        <f t="shared" si="1"/>
        <v>8821.1002149999968</v>
      </c>
      <c r="K14" s="24">
        <f t="shared" si="1"/>
        <v>10098.085504999983</v>
      </c>
      <c r="L14" s="25"/>
      <c r="M14" s="25"/>
      <c r="N14" s="25"/>
      <c r="Q14" s="16"/>
    </row>
    <row r="15" spans="1:20" ht="20.100000000000001" customHeight="1">
      <c r="A15" s="26"/>
      <c r="B15" s="26"/>
      <c r="C15" s="10"/>
      <c r="D15" s="10"/>
      <c r="E15" s="10"/>
      <c r="F15" s="10"/>
      <c r="G15" s="10"/>
      <c r="H15" s="27"/>
      <c r="I15" s="10"/>
      <c r="J15" s="10"/>
      <c r="K15" s="10"/>
      <c r="L15" s="5"/>
      <c r="Q15" s="16"/>
    </row>
    <row r="16" spans="1:20" ht="27.75" customHeight="1">
      <c r="B16" s="178"/>
      <c r="C16" s="178"/>
      <c r="D16" s="178"/>
      <c r="E16" s="178"/>
      <c r="F16" s="178"/>
      <c r="G16" s="178"/>
      <c r="H16" s="178"/>
      <c r="I16" s="28"/>
      <c r="Q16" s="16"/>
    </row>
    <row r="17" spans="1:17">
      <c r="A17" s="8"/>
      <c r="B17" s="8"/>
      <c r="C17" s="7"/>
      <c r="D17" s="7"/>
      <c r="E17" s="7"/>
      <c r="F17" s="7"/>
      <c r="G17" s="7"/>
      <c r="H17" s="7"/>
      <c r="I17" s="7"/>
      <c r="J17" s="7"/>
      <c r="K17" s="7"/>
      <c r="Q17" s="16"/>
    </row>
    <row r="18" spans="1:17">
      <c r="A18" s="8"/>
      <c r="B18" s="8"/>
      <c r="C18" s="7"/>
      <c r="D18" s="7"/>
      <c r="E18" s="7"/>
      <c r="F18" s="7"/>
      <c r="G18" s="7"/>
      <c r="H18" s="7"/>
      <c r="I18" s="7"/>
      <c r="J18" s="7"/>
      <c r="K18" s="7"/>
      <c r="Q18" s="16"/>
    </row>
    <row r="19" spans="1:17">
      <c r="A19" s="8"/>
      <c r="B19" s="8"/>
      <c r="C19" s="9"/>
      <c r="D19" s="9"/>
      <c r="E19" s="9"/>
      <c r="F19" s="9"/>
      <c r="G19" s="9"/>
      <c r="H19" s="9"/>
      <c r="I19" s="10"/>
      <c r="J19" s="9"/>
      <c r="K19" s="10"/>
      <c r="Q19" s="16"/>
    </row>
    <row r="20" spans="1:17">
      <c r="A20" s="8"/>
      <c r="B20" s="8"/>
      <c r="C20" s="7"/>
      <c r="D20" s="7"/>
      <c r="E20" s="7"/>
      <c r="F20" s="29"/>
      <c r="G20" s="29"/>
      <c r="H20" s="29"/>
      <c r="I20" s="7"/>
      <c r="J20" s="7"/>
      <c r="K20" s="7"/>
      <c r="Q20" s="16"/>
    </row>
    <row r="21" spans="1:17">
      <c r="A21" s="8"/>
      <c r="B21" s="8"/>
      <c r="C21" s="9"/>
      <c r="D21" s="9"/>
      <c r="E21" s="9"/>
      <c r="F21" s="9"/>
      <c r="G21" s="10"/>
      <c r="H21" s="10"/>
      <c r="I21" s="10"/>
      <c r="J21" s="9"/>
      <c r="K21" s="10"/>
      <c r="Q21" s="16"/>
    </row>
    <row r="22" spans="1:17">
      <c r="A22" s="8"/>
      <c r="B22" s="8"/>
      <c r="C22" s="7"/>
      <c r="D22" s="7"/>
      <c r="E22" s="7"/>
      <c r="F22" s="7"/>
      <c r="G22" s="7"/>
      <c r="H22" s="7"/>
      <c r="I22" s="7"/>
      <c r="J22" s="7"/>
      <c r="K22" s="7"/>
      <c r="Q22" s="16"/>
    </row>
    <row r="23" spans="1:17">
      <c r="A23" s="8"/>
      <c r="B23" s="8"/>
      <c r="C23" s="9"/>
      <c r="D23" s="9"/>
      <c r="E23" s="9"/>
      <c r="F23" s="9"/>
      <c r="G23" s="10"/>
      <c r="H23" s="10"/>
      <c r="I23" s="10"/>
      <c r="J23" s="9"/>
      <c r="K23" s="10"/>
      <c r="Q23" s="16"/>
    </row>
    <row r="24" spans="1:17">
      <c r="A24" s="8"/>
      <c r="B24" s="8"/>
      <c r="C24" s="7"/>
      <c r="D24" s="7"/>
      <c r="E24" s="7"/>
      <c r="F24" s="7"/>
      <c r="G24" s="7"/>
      <c r="H24" s="7"/>
      <c r="I24" s="7"/>
      <c r="J24" s="7"/>
      <c r="K24" s="7"/>
      <c r="Q24" s="16"/>
    </row>
    <row r="25" spans="1:17" ht="16.2">
      <c r="A25" s="8"/>
      <c r="B25" s="8"/>
      <c r="C25" s="12"/>
      <c r="D25" s="12"/>
      <c r="E25" s="12"/>
      <c r="F25" s="12"/>
      <c r="G25" s="10"/>
      <c r="H25" s="10"/>
      <c r="I25" s="10"/>
      <c r="J25" s="12"/>
      <c r="K25" s="10"/>
      <c r="Q25" s="16"/>
    </row>
    <row r="26" spans="1:17">
      <c r="A26" s="8"/>
      <c r="B26" s="8"/>
      <c r="C26" s="7"/>
      <c r="D26" s="7"/>
      <c r="E26" s="7"/>
      <c r="F26" s="7"/>
      <c r="G26" s="7"/>
      <c r="H26" s="7"/>
      <c r="I26" s="7"/>
      <c r="J26" s="7"/>
      <c r="K26" s="7"/>
      <c r="Q26" s="16"/>
    </row>
    <row r="27" spans="1:17">
      <c r="A27" s="8"/>
      <c r="B27" s="8"/>
      <c r="C27" s="7"/>
      <c r="D27" s="7"/>
      <c r="E27" s="7"/>
      <c r="F27" s="7"/>
      <c r="G27" s="7"/>
      <c r="H27" s="7"/>
      <c r="I27" s="7"/>
      <c r="J27" s="7"/>
      <c r="K27" s="7"/>
      <c r="Q27" s="16"/>
    </row>
    <row r="28" spans="1:17">
      <c r="A28" s="8"/>
      <c r="B28" s="8"/>
      <c r="C28" s="9"/>
      <c r="D28" s="9"/>
      <c r="E28" s="9"/>
      <c r="F28" s="9"/>
      <c r="G28" s="10"/>
      <c r="H28" s="10"/>
      <c r="I28" s="10"/>
      <c r="J28" s="9"/>
      <c r="K28" s="10"/>
      <c r="Q28" s="16"/>
    </row>
    <row r="29" spans="1:17">
      <c r="A29" s="8"/>
      <c r="B29" s="8"/>
      <c r="C29" s="8"/>
      <c r="D29" s="8"/>
      <c r="E29" s="8"/>
      <c r="F29" s="8"/>
      <c r="G29" s="10"/>
      <c r="H29" s="10"/>
      <c r="I29" s="10"/>
      <c r="J29" s="8"/>
      <c r="K29" s="10"/>
      <c r="Q29" s="16"/>
    </row>
    <row r="30" spans="1:17">
      <c r="A30" s="8"/>
      <c r="B30" s="8"/>
      <c r="C30" s="8"/>
      <c r="D30" s="8"/>
      <c r="E30" s="8"/>
      <c r="F30" s="8"/>
      <c r="G30" s="10"/>
      <c r="H30" s="10"/>
      <c r="I30" s="10"/>
      <c r="J30" s="8"/>
      <c r="K30" s="10"/>
      <c r="Q30" s="16"/>
    </row>
    <row r="31" spans="1:17">
      <c r="A31" s="8"/>
      <c r="B31" s="8"/>
      <c r="C31" s="7"/>
      <c r="D31" s="7"/>
      <c r="E31" s="7"/>
      <c r="F31" s="7"/>
      <c r="G31" s="7"/>
      <c r="H31" s="7"/>
      <c r="I31" s="7"/>
      <c r="J31" s="7"/>
      <c r="K31" s="7"/>
      <c r="Q31" s="16"/>
    </row>
    <row r="32" spans="1:17">
      <c r="A32" s="8"/>
      <c r="B32" s="8"/>
      <c r="C32" s="7"/>
      <c r="D32" s="7"/>
      <c r="E32" s="7"/>
      <c r="F32" s="7"/>
      <c r="G32" s="7"/>
      <c r="H32" s="7"/>
      <c r="I32" s="7"/>
      <c r="J32" s="7"/>
      <c r="K32" s="7"/>
      <c r="Q32" s="16"/>
    </row>
    <row r="33" spans="1:17" ht="16.2">
      <c r="A33" s="8"/>
      <c r="B33" s="8"/>
      <c r="C33" s="12"/>
      <c r="D33" s="12"/>
      <c r="E33" s="12"/>
      <c r="F33" s="12"/>
      <c r="G33" s="10"/>
      <c r="H33" s="10"/>
      <c r="I33" s="10"/>
      <c r="J33" s="12"/>
      <c r="K33" s="10"/>
      <c r="Q33" s="16"/>
    </row>
    <row r="34" spans="1:17">
      <c r="A34" s="8"/>
      <c r="B34" s="8"/>
      <c r="C34" s="7"/>
      <c r="D34" s="7"/>
      <c r="E34" s="7"/>
      <c r="F34" s="7"/>
      <c r="G34" s="7"/>
      <c r="H34" s="7"/>
      <c r="I34" s="7"/>
      <c r="J34" s="7"/>
      <c r="K34" s="7"/>
      <c r="Q34" s="16"/>
    </row>
    <row r="35" spans="1:17">
      <c r="A35" s="8"/>
      <c r="B35" s="8"/>
      <c r="C35" s="7"/>
      <c r="D35" s="7"/>
      <c r="E35" s="7"/>
      <c r="F35" s="7"/>
      <c r="G35" s="7"/>
      <c r="H35" s="7"/>
      <c r="I35" s="7"/>
      <c r="J35" s="7"/>
      <c r="K35" s="7"/>
      <c r="Q35" s="16"/>
    </row>
    <row r="36" spans="1:17" ht="16.2">
      <c r="A36" s="8"/>
      <c r="B36" s="8"/>
      <c r="C36" s="12"/>
      <c r="D36" s="12"/>
      <c r="E36" s="12"/>
      <c r="F36" s="12"/>
      <c r="G36" s="10"/>
      <c r="H36" s="10"/>
      <c r="I36" s="10"/>
      <c r="J36" s="12"/>
      <c r="K36" s="10"/>
      <c r="Q36" s="16"/>
    </row>
    <row r="37" spans="1:17">
      <c r="A37" s="8"/>
      <c r="B37" s="8"/>
      <c r="C37" s="7"/>
      <c r="D37" s="7"/>
      <c r="E37" s="7"/>
      <c r="F37" s="7"/>
      <c r="G37" s="7"/>
      <c r="H37" s="7"/>
      <c r="I37" s="7"/>
      <c r="J37" s="7"/>
      <c r="K37" s="7"/>
      <c r="Q37" s="16"/>
    </row>
    <row r="38" spans="1:17">
      <c r="A38" s="8"/>
      <c r="B38" s="8"/>
      <c r="C38" s="7"/>
      <c r="D38" s="7"/>
      <c r="E38" s="7"/>
      <c r="F38" s="7"/>
      <c r="G38" s="7"/>
      <c r="H38" s="7"/>
      <c r="I38" s="7"/>
      <c r="J38" s="7"/>
      <c r="K38" s="7"/>
      <c r="Q38" s="16"/>
    </row>
    <row r="39" spans="1:17">
      <c r="A39" s="8"/>
      <c r="B39" s="8"/>
      <c r="C39" s="7"/>
      <c r="D39" s="7"/>
      <c r="E39" s="7"/>
      <c r="F39" s="7"/>
      <c r="G39" s="7"/>
      <c r="H39" s="7"/>
      <c r="I39" s="7"/>
      <c r="J39" s="7"/>
      <c r="K39" s="7"/>
      <c r="Q39" s="16"/>
    </row>
    <row r="40" spans="1:17">
      <c r="A40" s="8"/>
      <c r="B40" s="8"/>
      <c r="C40" s="7"/>
      <c r="D40" s="7"/>
      <c r="E40" s="7"/>
      <c r="F40" s="7"/>
      <c r="G40" s="7"/>
      <c r="H40" s="7"/>
      <c r="I40" s="7"/>
      <c r="J40" s="7"/>
      <c r="K40" s="7"/>
      <c r="Q40" s="16"/>
    </row>
    <row r="41" spans="1:17">
      <c r="A41" s="8"/>
      <c r="B41" s="8"/>
      <c r="C41" s="7"/>
      <c r="D41" s="7"/>
      <c r="E41" s="7"/>
      <c r="F41" s="7"/>
      <c r="G41" s="7"/>
      <c r="H41" s="7"/>
      <c r="I41" s="7"/>
      <c r="J41" s="7"/>
      <c r="K41" s="7"/>
      <c r="Q41" s="16"/>
    </row>
    <row r="42" spans="1:17">
      <c r="A42" s="8"/>
      <c r="B42" s="8"/>
      <c r="C42" s="7"/>
      <c r="D42" s="7"/>
      <c r="E42" s="7"/>
      <c r="F42" s="7"/>
      <c r="G42" s="7"/>
      <c r="H42" s="7"/>
      <c r="I42" s="7"/>
      <c r="J42" s="7"/>
      <c r="K42" s="7"/>
      <c r="Q42" s="16"/>
    </row>
    <row r="43" spans="1:17">
      <c r="A43" s="8"/>
      <c r="B43" s="8"/>
      <c r="C43" s="7"/>
      <c r="D43" s="7"/>
      <c r="E43" s="7"/>
      <c r="F43" s="7"/>
      <c r="G43" s="7"/>
      <c r="H43" s="7"/>
      <c r="I43" s="7"/>
      <c r="J43" s="7"/>
      <c r="K43" s="7"/>
      <c r="Q43" s="16"/>
    </row>
    <row r="44" spans="1:17">
      <c r="A44" s="8"/>
      <c r="B44" s="8"/>
      <c r="C44" s="7"/>
      <c r="D44" s="7"/>
      <c r="E44" s="7"/>
      <c r="F44" s="7"/>
      <c r="G44" s="7"/>
      <c r="H44" s="7"/>
      <c r="I44" s="7"/>
      <c r="J44" s="7"/>
      <c r="K44" s="7"/>
      <c r="Q44" s="16"/>
    </row>
    <row r="45" spans="1:17">
      <c r="A45" s="8"/>
      <c r="B45" s="8"/>
      <c r="C45" s="7"/>
      <c r="D45" s="7"/>
      <c r="E45" s="7"/>
      <c r="F45" s="7"/>
      <c r="G45" s="10"/>
      <c r="H45" s="10"/>
      <c r="I45" s="10"/>
      <c r="J45" s="7"/>
      <c r="K45" s="10"/>
      <c r="Q45" s="16"/>
    </row>
    <row r="46" spans="1:17">
      <c r="A46" s="7"/>
      <c r="B46" s="7"/>
      <c r="C46" s="11"/>
      <c r="D46" s="11"/>
      <c r="E46" s="11"/>
      <c r="F46" s="11"/>
      <c r="G46" s="10"/>
      <c r="H46" s="10"/>
      <c r="I46" s="10"/>
      <c r="J46" s="11"/>
      <c r="K46" s="10"/>
      <c r="Q46" s="16"/>
    </row>
    <row r="47" spans="1:17">
      <c r="A47" s="8"/>
      <c r="B47" s="8"/>
      <c r="C47" s="7"/>
      <c r="D47" s="7"/>
      <c r="E47" s="7"/>
      <c r="F47" s="7"/>
      <c r="G47" s="10"/>
      <c r="H47" s="10"/>
      <c r="I47" s="10"/>
      <c r="J47" s="7"/>
      <c r="K47" s="10"/>
      <c r="Q47" s="16"/>
    </row>
    <row r="48" spans="1:17">
      <c r="A48" s="8"/>
      <c r="B48" s="8"/>
      <c r="C48" s="7"/>
      <c r="D48" s="7"/>
      <c r="E48" s="7"/>
      <c r="F48" s="7"/>
      <c r="G48" s="7"/>
      <c r="H48" s="7"/>
      <c r="I48" s="7"/>
      <c r="J48" s="7"/>
      <c r="K48" s="7"/>
      <c r="Q48" s="16"/>
    </row>
    <row r="49" spans="1:17" ht="16.2">
      <c r="A49" s="8"/>
      <c r="B49" s="8"/>
      <c r="C49" s="12"/>
      <c r="D49" s="12"/>
      <c r="E49" s="12"/>
      <c r="F49" s="12"/>
      <c r="G49" s="10"/>
      <c r="H49" s="10"/>
      <c r="I49" s="10"/>
      <c r="J49" s="12"/>
      <c r="K49" s="10"/>
      <c r="Q49" s="16"/>
    </row>
    <row r="50" spans="1:17">
      <c r="A50" s="8"/>
      <c r="B50" s="8"/>
      <c r="C50" s="7"/>
      <c r="D50" s="7"/>
      <c r="E50" s="7"/>
      <c r="F50" s="7"/>
      <c r="G50" s="7"/>
      <c r="H50" s="7"/>
      <c r="I50" s="7"/>
      <c r="J50" s="7"/>
      <c r="K50" s="7"/>
      <c r="Q50" s="16"/>
    </row>
    <row r="51" spans="1:17" ht="16.2">
      <c r="A51" s="8"/>
      <c r="B51" s="8"/>
      <c r="C51" s="12"/>
      <c r="D51" s="12"/>
      <c r="E51" s="12"/>
      <c r="F51" s="12"/>
      <c r="G51" s="10"/>
      <c r="H51" s="10"/>
      <c r="I51" s="10"/>
      <c r="J51" s="12"/>
      <c r="K51" s="10"/>
      <c r="Q51" s="16"/>
    </row>
    <row r="52" spans="1:17">
      <c r="A52" s="8"/>
      <c r="B52" s="8"/>
      <c r="C52" s="7"/>
      <c r="D52" s="7"/>
      <c r="E52" s="7"/>
      <c r="F52" s="7"/>
      <c r="G52" s="7"/>
      <c r="H52" s="7"/>
      <c r="I52" s="7"/>
      <c r="J52" s="7"/>
      <c r="K52" s="7"/>
      <c r="Q52" s="16"/>
    </row>
    <row r="53" spans="1:17" ht="16.2">
      <c r="A53" s="8"/>
      <c r="B53" s="8"/>
      <c r="C53" s="12"/>
      <c r="D53" s="12"/>
      <c r="E53" s="12"/>
      <c r="F53" s="12"/>
      <c r="G53" s="10"/>
      <c r="H53" s="10"/>
      <c r="I53" s="10"/>
      <c r="J53" s="12"/>
      <c r="K53" s="10"/>
      <c r="Q53" s="16"/>
    </row>
    <row r="54" spans="1:17">
      <c r="A54" s="8"/>
      <c r="B54" s="8"/>
      <c r="C54" s="8"/>
      <c r="D54" s="8"/>
      <c r="E54" s="8"/>
      <c r="F54" s="8"/>
      <c r="G54" s="7"/>
      <c r="H54" s="7"/>
      <c r="I54" s="7"/>
      <c r="J54" s="8"/>
      <c r="K54" s="7"/>
      <c r="Q54" s="16"/>
    </row>
    <row r="55" spans="1:17">
      <c r="A55" s="8"/>
      <c r="B55" s="8"/>
      <c r="C55" s="8"/>
      <c r="D55" s="8"/>
      <c r="E55" s="8"/>
      <c r="F55" s="8"/>
      <c r="G55" s="10"/>
      <c r="H55" s="10"/>
      <c r="I55" s="10"/>
      <c r="J55" s="8"/>
      <c r="K55" s="10"/>
      <c r="Q55" s="16"/>
    </row>
    <row r="56" spans="1:17">
      <c r="A56" s="6"/>
      <c r="B56" s="6"/>
      <c r="C56" s="8"/>
      <c r="D56" s="8"/>
      <c r="E56" s="8"/>
      <c r="F56" s="8"/>
      <c r="G56" s="7"/>
      <c r="H56" s="7"/>
      <c r="I56" s="7"/>
      <c r="J56" s="8"/>
      <c r="K56" s="7"/>
      <c r="Q56" s="16"/>
    </row>
    <row r="57" spans="1:17">
      <c r="A57" s="8"/>
      <c r="B57" s="8"/>
      <c r="C57" s="8"/>
      <c r="D57" s="8"/>
      <c r="E57" s="8"/>
      <c r="F57" s="8"/>
      <c r="G57" s="10"/>
      <c r="H57" s="10"/>
      <c r="I57" s="10"/>
      <c r="J57" s="8"/>
      <c r="K57" s="10"/>
      <c r="Q57" s="16"/>
    </row>
    <row r="58" spans="1:17">
      <c r="A58" s="13"/>
      <c r="B58" s="13"/>
      <c r="C58" s="10"/>
      <c r="D58" s="10"/>
      <c r="E58" s="10"/>
      <c r="F58" s="10"/>
      <c r="G58" s="10"/>
      <c r="H58" s="10"/>
      <c r="I58" s="10"/>
      <c r="J58" s="10"/>
      <c r="K58" s="10"/>
      <c r="Q58" s="16"/>
    </row>
    <row r="59" spans="1:17">
      <c r="A59" s="13"/>
      <c r="B59" s="13"/>
      <c r="C59" s="10"/>
      <c r="D59" s="10"/>
      <c r="E59" s="10"/>
      <c r="F59" s="10"/>
      <c r="G59" s="10"/>
      <c r="H59" s="10"/>
      <c r="I59" s="10"/>
      <c r="J59" s="10"/>
      <c r="K59" s="10"/>
      <c r="Q59" s="16"/>
    </row>
    <row r="60" spans="1:17">
      <c r="A60" s="13"/>
      <c r="B60" s="13"/>
      <c r="C60" s="10"/>
      <c r="D60" s="10"/>
      <c r="E60" s="10"/>
      <c r="F60" s="10"/>
      <c r="G60" s="10"/>
      <c r="H60" s="10"/>
      <c r="I60" s="10"/>
      <c r="J60" s="10"/>
      <c r="K60" s="10"/>
      <c r="Q60" s="16"/>
    </row>
    <row r="61" spans="1:17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Q61" s="16"/>
    </row>
    <row r="62" spans="1:17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Q62" s="16"/>
    </row>
    <row r="63" spans="1:17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Q63" s="16"/>
    </row>
    <row r="64" spans="1:17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Q64" s="16"/>
    </row>
    <row r="65" spans="17:17">
      <c r="Q65" s="16"/>
    </row>
    <row r="66" spans="17:17">
      <c r="Q66" s="16"/>
    </row>
    <row r="67" spans="17:17">
      <c r="Q67" s="16"/>
    </row>
    <row r="68" spans="17:17">
      <c r="Q68" s="16"/>
    </row>
    <row r="69" spans="17:17">
      <c r="Q69" s="16"/>
    </row>
    <row r="70" spans="17:17">
      <c r="Q70" s="16"/>
    </row>
    <row r="71" spans="17:17">
      <c r="Q71" s="16"/>
    </row>
    <row r="72" spans="17:17">
      <c r="Q72" s="16"/>
    </row>
    <row r="73" spans="17:17">
      <c r="Q73" s="16"/>
    </row>
    <row r="74" spans="17:17">
      <c r="Q74" s="16"/>
    </row>
    <row r="75" spans="17:17">
      <c r="Q75" s="16"/>
    </row>
    <row r="76" spans="17:17">
      <c r="Q76" s="16"/>
    </row>
    <row r="77" spans="17:17">
      <c r="Q77" s="16"/>
    </row>
    <row r="78" spans="17:17">
      <c r="Q78" s="16"/>
    </row>
    <row r="79" spans="17:17">
      <c r="Q79" s="16"/>
    </row>
    <row r="80" spans="17:17">
      <c r="Q80" s="16"/>
    </row>
    <row r="81" spans="17:17">
      <c r="Q81" s="16"/>
    </row>
    <row r="82" spans="17:17">
      <c r="Q82" s="16"/>
    </row>
    <row r="83" spans="17:17">
      <c r="Q83" s="16"/>
    </row>
    <row r="84" spans="17:17">
      <c r="Q84" s="16"/>
    </row>
    <row r="85" spans="17:17">
      <c r="Q85" s="16"/>
    </row>
    <row r="86" spans="17:17">
      <c r="Q86" s="16"/>
    </row>
    <row r="87" spans="17:17">
      <c r="Q87" s="16"/>
    </row>
    <row r="88" spans="17:17">
      <c r="Q88" s="16"/>
    </row>
    <row r="89" spans="17:17">
      <c r="Q89" s="16"/>
    </row>
    <row r="90" spans="17:17">
      <c r="Q90" s="16"/>
    </row>
    <row r="91" spans="17:17">
      <c r="Q91" s="16"/>
    </row>
    <row r="92" spans="17:17">
      <c r="Q92" s="16"/>
    </row>
    <row r="93" spans="17:17">
      <c r="Q93" s="16"/>
    </row>
    <row r="94" spans="17:17">
      <c r="Q94" s="16"/>
    </row>
    <row r="95" spans="17:17">
      <c r="Q95" s="16"/>
    </row>
    <row r="96" spans="17:17">
      <c r="Q96" s="16"/>
    </row>
    <row r="97" spans="17:17">
      <c r="Q97" s="16"/>
    </row>
    <row r="98" spans="17:17">
      <c r="Q98" s="16"/>
    </row>
    <row r="99" spans="17:17">
      <c r="Q99" s="16"/>
    </row>
    <row r="100" spans="17:17">
      <c r="Q100" s="16"/>
    </row>
    <row r="101" spans="17:17">
      <c r="Q101" s="16"/>
    </row>
    <row r="102" spans="17:17">
      <c r="Q102" s="16"/>
    </row>
    <row r="103" spans="17:17">
      <c r="Q103" s="16"/>
    </row>
    <row r="104" spans="17:17">
      <c r="Q104" s="16"/>
    </row>
    <row r="105" spans="17:17">
      <c r="Q105" s="16"/>
    </row>
    <row r="106" spans="17:17">
      <c r="Q106" s="16"/>
    </row>
    <row r="107" spans="17:17">
      <c r="Q107" s="16"/>
    </row>
    <row r="108" spans="17:17">
      <c r="Q108" s="16"/>
    </row>
    <row r="109" spans="17:17">
      <c r="Q109" s="16"/>
    </row>
    <row r="110" spans="17:17">
      <c r="Q110" s="16"/>
    </row>
    <row r="111" spans="17:17">
      <c r="Q111" s="16"/>
    </row>
    <row r="112" spans="17:17">
      <c r="Q112" s="16"/>
    </row>
    <row r="113" spans="17:17">
      <c r="Q113" s="16"/>
    </row>
    <row r="114" spans="17:17">
      <c r="Q114" s="16"/>
    </row>
    <row r="115" spans="17:17">
      <c r="Q115" s="16"/>
    </row>
    <row r="116" spans="17:17">
      <c r="Q116" s="16"/>
    </row>
    <row r="117" spans="17:17">
      <c r="Q117" s="16"/>
    </row>
    <row r="118" spans="17:17">
      <c r="Q118" s="16"/>
    </row>
    <row r="119" spans="17:17">
      <c r="Q119" s="16"/>
    </row>
    <row r="120" spans="17:17">
      <c r="Q120" s="16"/>
    </row>
    <row r="121" spans="17:17">
      <c r="Q121" s="16"/>
    </row>
    <row r="122" spans="17:17">
      <c r="Q122" s="16"/>
    </row>
    <row r="123" spans="17:17">
      <c r="Q123" s="16"/>
    </row>
    <row r="124" spans="17:17">
      <c r="Q124" s="16"/>
    </row>
    <row r="125" spans="17:17">
      <c r="Q125" s="16"/>
    </row>
    <row r="126" spans="17:17">
      <c r="Q126" s="16"/>
    </row>
    <row r="127" spans="17:17">
      <c r="Q127" s="16"/>
    </row>
    <row r="128" spans="17:17">
      <c r="Q128" s="16"/>
    </row>
    <row r="129" spans="17:17">
      <c r="Q129" s="16"/>
    </row>
    <row r="130" spans="17:17">
      <c r="Q130" s="16"/>
    </row>
    <row r="131" spans="17:17">
      <c r="Q131" s="16"/>
    </row>
    <row r="132" spans="17:17">
      <c r="Q132" s="16"/>
    </row>
    <row r="133" spans="17:17">
      <c r="Q133" s="16"/>
    </row>
    <row r="134" spans="17:17">
      <c r="Q134" s="16"/>
    </row>
    <row r="135" spans="17:17">
      <c r="Q135" s="16"/>
    </row>
    <row r="136" spans="17:17">
      <c r="Q136" s="16"/>
    </row>
    <row r="137" spans="17:17">
      <c r="Q137" s="16"/>
    </row>
    <row r="138" spans="17:17">
      <c r="Q138" s="16"/>
    </row>
    <row r="139" spans="17:17">
      <c r="Q139" s="16"/>
    </row>
    <row r="140" spans="17:17">
      <c r="Q140" s="16"/>
    </row>
    <row r="141" spans="17:17">
      <c r="Q141" s="16"/>
    </row>
  </sheetData>
  <mergeCells count="21">
    <mergeCell ref="A1:B1"/>
    <mergeCell ref="A4:K4"/>
    <mergeCell ref="A6:B9"/>
    <mergeCell ref="C6:E6"/>
    <mergeCell ref="F6:H6"/>
    <mergeCell ref="I6:K6"/>
    <mergeCell ref="K7:K9"/>
    <mergeCell ref="J7:J9"/>
    <mergeCell ref="I7:I9"/>
    <mergeCell ref="H7:H9"/>
    <mergeCell ref="C7:C9"/>
    <mergeCell ref="D7:D9"/>
    <mergeCell ref="E7:E9"/>
    <mergeCell ref="F7:F9"/>
    <mergeCell ref="G7:G9"/>
    <mergeCell ref="B16:H16"/>
    <mergeCell ref="A11:B11"/>
    <mergeCell ref="A12:B12"/>
    <mergeCell ref="A13:B13"/>
    <mergeCell ref="A14:B14"/>
    <mergeCell ref="A10:B10"/>
  </mergeCells>
  <phoneticPr fontId="80" type="noConversion"/>
  <printOptions horizontalCentered="1" verticalCentered="1"/>
  <pageMargins left="0.98425196850393704" right="0.98425196850393704" top="0.98425196850393704" bottom="0" header="0.51181102362204722" footer="0"/>
  <pageSetup paperSize="9" scale="94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7"/>
  <sheetViews>
    <sheetView showGridLines="0" zoomScaleNormal="100" workbookViewId="0">
      <selection activeCell="H9" sqref="H9"/>
    </sheetView>
  </sheetViews>
  <sheetFormatPr defaultColWidth="9.109375" defaultRowHeight="14.4"/>
  <cols>
    <col min="1" max="1" width="36.5546875" style="59" bestFit="1" customWidth="1"/>
    <col min="2" max="2" width="24.109375" style="59" bestFit="1" customWidth="1"/>
    <col min="3" max="3" width="26.5546875" style="59" bestFit="1" customWidth="1"/>
    <col min="4" max="4" width="28" style="59" bestFit="1" customWidth="1"/>
    <col min="5" max="5" width="11.6640625" style="59" bestFit="1" customWidth="1"/>
    <col min="6" max="7" width="0" style="59" hidden="1" customWidth="1"/>
    <col min="8" max="8" width="10.6640625" style="59" customWidth="1"/>
    <col min="9" max="16384" width="9.109375" style="59"/>
  </cols>
  <sheetData>
    <row r="1" spans="1:11" ht="15.6">
      <c r="A1" s="65"/>
    </row>
    <row r="2" spans="1:11">
      <c r="A2" s="66"/>
    </row>
    <row r="3" spans="1:11" ht="15" thickBot="1">
      <c r="A3" s="67" t="s">
        <v>92</v>
      </c>
    </row>
    <row r="4" spans="1:11" ht="15" thickBot="1">
      <c r="A4" s="201"/>
      <c r="B4" s="68" t="s">
        <v>93</v>
      </c>
      <c r="C4" s="69" t="s">
        <v>94</v>
      </c>
      <c r="D4" s="69" t="s">
        <v>94</v>
      </c>
      <c r="E4" s="69" t="s">
        <v>94</v>
      </c>
    </row>
    <row r="5" spans="1:11" ht="15" thickBot="1">
      <c r="A5" s="202"/>
      <c r="B5" s="68" t="s">
        <v>95</v>
      </c>
      <c r="C5" s="69" t="s">
        <v>96</v>
      </c>
      <c r="D5" s="69" t="s">
        <v>97</v>
      </c>
      <c r="E5" s="203" t="s">
        <v>98</v>
      </c>
    </row>
    <row r="6" spans="1:11" ht="15" thickBot="1">
      <c r="A6" s="69" t="s">
        <v>99</v>
      </c>
      <c r="B6" s="70"/>
      <c r="C6" s="69" t="s">
        <v>100</v>
      </c>
      <c r="D6" s="69" t="s">
        <v>101</v>
      </c>
      <c r="E6" s="204"/>
    </row>
    <row r="7" spans="1:11" ht="15" thickBot="1">
      <c r="A7" s="69" t="s">
        <v>97</v>
      </c>
      <c r="B7" s="69" t="s">
        <v>102</v>
      </c>
      <c r="C7" s="71">
        <v>5646806394</v>
      </c>
      <c r="D7" s="71">
        <v>30253064169</v>
      </c>
      <c r="E7" s="72">
        <v>35899870563</v>
      </c>
      <c r="F7" s="59">
        <f>C7/E7*100</f>
        <v>15.729322433323336</v>
      </c>
      <c r="G7" s="59">
        <f>D7/E7*100</f>
        <v>84.270677566676667</v>
      </c>
      <c r="H7" s="73">
        <f>C7/E9*100</f>
        <v>7.982355364464798</v>
      </c>
      <c r="I7" s="73">
        <f>D7/E9*100</f>
        <v>42.765891410321814</v>
      </c>
      <c r="J7" s="73">
        <f>H7+I7</f>
        <v>50.748246774786608</v>
      </c>
    </row>
    <row r="8" spans="1:11" ht="15" thickBot="1">
      <c r="A8" s="69" t="s">
        <v>103</v>
      </c>
      <c r="B8" s="69" t="s">
        <v>104</v>
      </c>
      <c r="C8" s="71">
        <v>2810919575</v>
      </c>
      <c r="D8" s="71">
        <v>32030314914</v>
      </c>
      <c r="E8" s="72">
        <f>C8+D8</f>
        <v>34841234489</v>
      </c>
      <c r="F8" s="59">
        <f>C8/E8*100</f>
        <v>8.0677955767826113</v>
      </c>
      <c r="G8" s="59">
        <f>D8/E8*100</f>
        <v>91.932204423217385</v>
      </c>
      <c r="H8" s="73">
        <f>C8/E9*100</f>
        <v>3.9735307681916536</v>
      </c>
      <c r="I8" s="73">
        <f>D8/E9*100</f>
        <v>45.278222457021734</v>
      </c>
      <c r="J8" s="73">
        <f>H8+I8</f>
        <v>49.251753225213385</v>
      </c>
      <c r="K8" s="73">
        <f>H7+I7+H8+I8</f>
        <v>100</v>
      </c>
    </row>
    <row r="9" spans="1:11" ht="15" thickBot="1">
      <c r="A9" s="205" t="s">
        <v>105</v>
      </c>
      <c r="B9" s="206"/>
      <c r="C9" s="72">
        <f>C7+C8</f>
        <v>8457725969</v>
      </c>
      <c r="D9" s="72">
        <f>D7+D8</f>
        <v>62283379083</v>
      </c>
      <c r="E9" s="72">
        <f>E7+E8</f>
        <v>70741105052</v>
      </c>
      <c r="F9" s="59">
        <f>C9/E9*100</f>
        <v>11.955886132656451</v>
      </c>
      <c r="G9" s="59">
        <f>D9/E9*100</f>
        <v>88.044113867343555</v>
      </c>
      <c r="I9" s="73">
        <f>I7+I8</f>
        <v>88.044113867343555</v>
      </c>
    </row>
    <row r="10" spans="1:11">
      <c r="A10" s="74"/>
      <c r="B10" s="75"/>
    </row>
    <row r="12" spans="1:11">
      <c r="B12" s="59" t="s">
        <v>106</v>
      </c>
      <c r="C12" s="59" t="s">
        <v>107</v>
      </c>
      <c r="D12" s="76">
        <v>2.8109195749999998</v>
      </c>
    </row>
    <row r="13" spans="1:11">
      <c r="B13" s="59" t="s">
        <v>106</v>
      </c>
      <c r="C13" s="59" t="s">
        <v>108</v>
      </c>
      <c r="D13" s="76">
        <v>5.6468063940000004</v>
      </c>
    </row>
    <row r="14" spans="1:11">
      <c r="B14" s="59" t="s">
        <v>109</v>
      </c>
      <c r="C14" s="59" t="s">
        <v>107</v>
      </c>
      <c r="D14" s="76">
        <v>32.030314914000002</v>
      </c>
    </row>
    <row r="15" spans="1:11">
      <c r="B15" s="59" t="s">
        <v>109</v>
      </c>
      <c r="C15" s="59" t="s">
        <v>108</v>
      </c>
      <c r="D15" s="76">
        <v>30.253064169000002</v>
      </c>
    </row>
    <row r="16" spans="1:11">
      <c r="D16" s="76"/>
    </row>
    <row r="37" spans="1:5">
      <c r="A37" s="77"/>
      <c r="B37" s="77"/>
      <c r="C37" s="77"/>
      <c r="D37" s="77"/>
      <c r="E37" s="77"/>
    </row>
  </sheetData>
  <mergeCells count="3">
    <mergeCell ref="A4:A5"/>
    <mergeCell ref="E5:E6"/>
    <mergeCell ref="A9:B9"/>
  </mergeCells>
  <phoneticPr fontId="80" type="noConversion"/>
  <pageMargins left="0.78740157480314965" right="0.78740157480314965" top="0.98425196850393704" bottom="0.98425196850393704" header="0.51181102362204722" footer="0.51181102362204722"/>
  <pageSetup paperSize="9" scale="6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"/>
  <sheetViews>
    <sheetView showGridLines="0" workbookViewId="0">
      <selection activeCell="F17" sqref="F17"/>
    </sheetView>
  </sheetViews>
  <sheetFormatPr defaultColWidth="9.109375" defaultRowHeight="14.4"/>
  <cols>
    <col min="1" max="1" width="30.6640625" style="59" customWidth="1"/>
    <col min="2" max="4" width="20.6640625" style="59" customWidth="1"/>
    <col min="5" max="5" width="11.6640625" style="59" bestFit="1" customWidth="1"/>
    <col min="6" max="16384" width="9.109375" style="59"/>
  </cols>
  <sheetData>
    <row r="1" spans="1:4" ht="15" thickBot="1"/>
    <row r="2" spans="1:4" ht="24.75" customHeight="1">
      <c r="A2" s="32" t="s">
        <v>82</v>
      </c>
      <c r="B2" s="33" t="s">
        <v>83</v>
      </c>
      <c r="C2" s="33" t="s">
        <v>84</v>
      </c>
      <c r="D2" s="34" t="s">
        <v>23</v>
      </c>
    </row>
    <row r="3" spans="1:4" ht="15" customHeight="1">
      <c r="A3" s="41" t="s">
        <v>85</v>
      </c>
      <c r="B3" s="60">
        <v>30000000</v>
      </c>
      <c r="C3" s="60">
        <v>90000000</v>
      </c>
      <c r="D3" s="61">
        <f>B3+C3</f>
        <v>120000000</v>
      </c>
    </row>
    <row r="4" spans="1:4" ht="15" customHeight="1">
      <c r="A4" s="41" t="s">
        <v>86</v>
      </c>
      <c r="B4" s="60">
        <v>1610070404</v>
      </c>
      <c r="C4" s="60">
        <v>28739618217</v>
      </c>
      <c r="D4" s="61">
        <f t="shared" ref="D4:D9" si="0">B4+C4</f>
        <v>30349688621</v>
      </c>
    </row>
    <row r="5" spans="1:4" ht="15" customHeight="1">
      <c r="A5" s="41" t="s">
        <v>87</v>
      </c>
      <c r="B5" s="60">
        <v>4269628570</v>
      </c>
      <c r="C5" s="60">
        <v>20995117738</v>
      </c>
      <c r="D5" s="61">
        <f t="shared" si="0"/>
        <v>25264746308</v>
      </c>
    </row>
    <row r="6" spans="1:4" ht="15" customHeight="1">
      <c r="A6" s="41" t="s">
        <v>88</v>
      </c>
      <c r="B6" s="60">
        <v>1976021594</v>
      </c>
      <c r="C6" s="60">
        <v>11586820705</v>
      </c>
      <c r="D6" s="61">
        <f t="shared" si="0"/>
        <v>13562842299</v>
      </c>
    </row>
    <row r="7" spans="1:4" ht="15" customHeight="1">
      <c r="A7" s="41" t="s">
        <v>89</v>
      </c>
      <c r="B7" s="60">
        <v>450316322</v>
      </c>
      <c r="C7" s="60">
        <v>321294005</v>
      </c>
      <c r="D7" s="61">
        <f t="shared" si="0"/>
        <v>771610327</v>
      </c>
    </row>
    <row r="8" spans="1:4" ht="15" customHeight="1">
      <c r="A8" s="41" t="s">
        <v>90</v>
      </c>
      <c r="B8" s="60">
        <v>121689079</v>
      </c>
      <c r="C8" s="60">
        <v>550528418</v>
      </c>
      <c r="D8" s="61">
        <f t="shared" si="0"/>
        <v>672217497</v>
      </c>
    </row>
    <row r="9" spans="1:4" ht="15" customHeight="1" thickBot="1">
      <c r="A9" s="62" t="s">
        <v>91</v>
      </c>
      <c r="B9" s="63">
        <f>SUM(B3:B8)</f>
        <v>8457725969</v>
      </c>
      <c r="C9" s="63">
        <f>SUM(C3:C8)</f>
        <v>62283379083</v>
      </c>
      <c r="D9" s="64">
        <f t="shared" si="0"/>
        <v>70741105052</v>
      </c>
    </row>
  </sheetData>
  <phoneticPr fontId="80" type="noConversion"/>
  <pageMargins left="0.78740157480314965" right="0.78740157480314965" top="0.98425196850393704" bottom="0.98425196850393704" header="0.51181102362204722" footer="0.5118110236220472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3:E32"/>
  <sheetViews>
    <sheetView zoomScaleNormal="100" workbookViewId="0">
      <selection activeCell="B119" sqref="B119:B128"/>
    </sheetView>
  </sheetViews>
  <sheetFormatPr defaultColWidth="9.109375" defaultRowHeight="13.2"/>
  <cols>
    <col min="1" max="1" width="9.109375" style="31"/>
    <col min="2" max="2" width="7.5546875" style="31" customWidth="1"/>
    <col min="3" max="3" width="51.33203125" style="31" customWidth="1"/>
    <col min="4" max="4" width="15.109375" style="31" customWidth="1"/>
    <col min="5" max="5" width="11.6640625" style="31" customWidth="1"/>
    <col min="6" max="16384" width="9.109375" style="31"/>
  </cols>
  <sheetData>
    <row r="3" spans="2:5">
      <c r="B3" s="30"/>
    </row>
    <row r="4" spans="2:5" ht="13.8" thickBot="1"/>
    <row r="5" spans="2:5" ht="35.25" customHeight="1">
      <c r="B5" s="32" t="s">
        <v>24</v>
      </c>
      <c r="C5" s="33" t="s">
        <v>16</v>
      </c>
      <c r="D5" s="33" t="s">
        <v>25</v>
      </c>
      <c r="E5" s="34" t="s">
        <v>26</v>
      </c>
    </row>
    <row r="6" spans="2:5">
      <c r="B6" s="207" t="s">
        <v>27</v>
      </c>
      <c r="C6" s="35" t="s">
        <v>63</v>
      </c>
      <c r="D6" s="35" t="s">
        <v>28</v>
      </c>
      <c r="E6" s="36" t="s">
        <v>29</v>
      </c>
    </row>
    <row r="7" spans="2:5">
      <c r="B7" s="208"/>
      <c r="C7" s="37" t="s">
        <v>30</v>
      </c>
      <c r="D7" s="37" t="s">
        <v>31</v>
      </c>
      <c r="E7" s="38" t="s">
        <v>32</v>
      </c>
    </row>
    <row r="8" spans="2:5">
      <c r="B8" s="208"/>
      <c r="C8" s="37" t="s">
        <v>33</v>
      </c>
      <c r="D8" s="37" t="s">
        <v>34</v>
      </c>
      <c r="E8" s="38" t="s">
        <v>32</v>
      </c>
    </row>
    <row r="9" spans="2:5">
      <c r="B9" s="209"/>
      <c r="C9" s="39" t="s">
        <v>13</v>
      </c>
      <c r="D9" s="39" t="s">
        <v>35</v>
      </c>
      <c r="E9" s="40" t="s">
        <v>64</v>
      </c>
    </row>
    <row r="10" spans="2:5" ht="12.75" customHeight="1">
      <c r="B10" s="41" t="s">
        <v>36</v>
      </c>
      <c r="C10" s="42" t="s">
        <v>37</v>
      </c>
      <c r="D10" s="42" t="s">
        <v>65</v>
      </c>
      <c r="E10" s="43" t="s">
        <v>38</v>
      </c>
    </row>
    <row r="11" spans="2:5" ht="12.75" customHeight="1">
      <c r="B11" s="41" t="s">
        <v>39</v>
      </c>
      <c r="C11" s="42" t="s">
        <v>40</v>
      </c>
      <c r="D11" s="42" t="s">
        <v>41</v>
      </c>
      <c r="E11" s="43" t="s">
        <v>38</v>
      </c>
    </row>
    <row r="12" spans="2:5" ht="12.75" customHeight="1">
      <c r="B12" s="207" t="s">
        <v>42</v>
      </c>
      <c r="C12" s="35" t="s">
        <v>66</v>
      </c>
      <c r="D12" s="35" t="s">
        <v>67</v>
      </c>
      <c r="E12" s="36" t="s">
        <v>43</v>
      </c>
    </row>
    <row r="13" spans="2:5" ht="12.75" customHeight="1">
      <c r="B13" s="208"/>
      <c r="C13" s="42" t="s">
        <v>68</v>
      </c>
      <c r="D13" s="42" t="s">
        <v>44</v>
      </c>
      <c r="E13" s="43" t="s">
        <v>43</v>
      </c>
    </row>
    <row r="14" spans="2:5" ht="12.75" customHeight="1">
      <c r="B14" s="209"/>
      <c r="C14" s="39" t="s">
        <v>45</v>
      </c>
      <c r="D14" s="39" t="s">
        <v>46</v>
      </c>
      <c r="E14" s="40" t="s">
        <v>43</v>
      </c>
    </row>
    <row r="15" spans="2:5" ht="12.75" customHeight="1">
      <c r="B15" s="54" t="s">
        <v>47</v>
      </c>
      <c r="C15" s="35" t="s">
        <v>69</v>
      </c>
      <c r="D15" s="35" t="s">
        <v>70</v>
      </c>
      <c r="E15" s="36" t="s">
        <v>71</v>
      </c>
    </row>
    <row r="16" spans="2:5" ht="12.75" customHeight="1">
      <c r="B16" s="44" t="s">
        <v>49</v>
      </c>
      <c r="C16" s="45" t="s">
        <v>72</v>
      </c>
      <c r="D16" s="45" t="s">
        <v>73</v>
      </c>
      <c r="E16" s="46" t="s">
        <v>43</v>
      </c>
    </row>
    <row r="17" spans="2:5" ht="12.75" customHeight="1">
      <c r="B17" s="55" t="s">
        <v>50</v>
      </c>
      <c r="C17" s="47" t="s">
        <v>74</v>
      </c>
      <c r="D17" s="47" t="s">
        <v>75</v>
      </c>
      <c r="E17" s="48" t="s">
        <v>71</v>
      </c>
    </row>
    <row r="18" spans="2:5" ht="12.75" customHeight="1">
      <c r="B18" s="44" t="s">
        <v>51</v>
      </c>
      <c r="C18" s="45" t="s">
        <v>76</v>
      </c>
      <c r="D18" s="45" t="s">
        <v>77</v>
      </c>
      <c r="E18" s="46" t="s">
        <v>48</v>
      </c>
    </row>
    <row r="19" spans="2:5" ht="12.75" customHeight="1">
      <c r="B19" s="41" t="s">
        <v>42</v>
      </c>
      <c r="C19" s="42" t="s">
        <v>78</v>
      </c>
      <c r="D19" s="42" t="s">
        <v>52</v>
      </c>
      <c r="E19" s="43" t="s">
        <v>43</v>
      </c>
    </row>
    <row r="20" spans="2:5" ht="12.75" customHeight="1">
      <c r="B20" s="41" t="s">
        <v>42</v>
      </c>
      <c r="C20" s="45" t="s">
        <v>79</v>
      </c>
      <c r="D20" s="45" t="s">
        <v>53</v>
      </c>
      <c r="E20" s="46" t="s">
        <v>43</v>
      </c>
    </row>
    <row r="21" spans="2:5" ht="12.75" customHeight="1">
      <c r="B21" s="44"/>
      <c r="C21" s="45" t="s">
        <v>80</v>
      </c>
      <c r="D21" s="45" t="s">
        <v>54</v>
      </c>
      <c r="E21" s="46"/>
    </row>
    <row r="22" spans="2:5" ht="12.75" customHeight="1">
      <c r="B22" s="44"/>
      <c r="C22" s="45" t="s">
        <v>55</v>
      </c>
      <c r="D22" s="45" t="s">
        <v>56</v>
      </c>
      <c r="E22" s="46"/>
    </row>
    <row r="23" spans="2:5" ht="12.75" customHeight="1">
      <c r="B23" s="44"/>
      <c r="C23" s="45" t="s">
        <v>57</v>
      </c>
      <c r="D23" s="45" t="s">
        <v>58</v>
      </c>
      <c r="E23" s="46"/>
    </row>
    <row r="24" spans="2:5" ht="12.75" customHeight="1" thickBot="1">
      <c r="B24" s="49"/>
      <c r="C24" s="50" t="s">
        <v>21</v>
      </c>
      <c r="D24" s="50" t="s">
        <v>59</v>
      </c>
      <c r="E24" s="51"/>
    </row>
    <row r="25" spans="2:5">
      <c r="B25" s="56" t="s">
        <v>60</v>
      </c>
      <c r="C25" s="52"/>
      <c r="D25" s="52"/>
      <c r="E25" s="52"/>
    </row>
    <row r="26" spans="2:5">
      <c r="B26" s="56" t="s">
        <v>61</v>
      </c>
    </row>
    <row r="27" spans="2:5">
      <c r="B27" s="56" t="s">
        <v>62</v>
      </c>
    </row>
    <row r="28" spans="2:5">
      <c r="B28" s="53" t="s">
        <v>81</v>
      </c>
    </row>
    <row r="29" spans="2:5">
      <c r="B29" s="53"/>
    </row>
    <row r="30" spans="2:5">
      <c r="B30" s="53"/>
    </row>
    <row r="31" spans="2:5">
      <c r="B31" s="53"/>
    </row>
    <row r="32" spans="2:5">
      <c r="B32" s="57"/>
      <c r="C32" s="58"/>
    </row>
  </sheetData>
  <mergeCells count="2">
    <mergeCell ref="B6:B9"/>
    <mergeCell ref="B12:B14"/>
  </mergeCells>
  <phoneticPr fontId="80" type="noConversion"/>
  <pageMargins left="0.78740157499999996" right="0.78740157499999996" top="0.984251969" bottom="0.984251969" header="0.4921259845" footer="0.4921259845"/>
  <pageSetup paperSize="9" scale="9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B1:Z123"/>
  <sheetViews>
    <sheetView tabSelected="1" zoomScale="75" zoomScaleNormal="75" zoomScaleSheetLayoutView="50" workbookViewId="0">
      <selection activeCell="D8" sqref="D8:D10"/>
    </sheetView>
  </sheetViews>
  <sheetFormatPr defaultColWidth="9.109375" defaultRowHeight="13.2"/>
  <cols>
    <col min="1" max="1" width="9.109375" style="78"/>
    <col min="2" max="2" width="7" style="175" customWidth="1"/>
    <col min="3" max="3" width="44.88671875" style="78" customWidth="1"/>
    <col min="4" max="4" width="38.109375" style="78" customWidth="1"/>
    <col min="5" max="5" width="22.5546875" style="78" customWidth="1"/>
    <col min="6" max="6" width="13.6640625" style="78" customWidth="1"/>
    <col min="7" max="7" width="14.5546875" style="78" customWidth="1"/>
    <col min="8" max="8" width="14.109375" style="78" customWidth="1"/>
    <col min="9" max="10" width="13.6640625" style="78" customWidth="1"/>
    <col min="11" max="11" width="15.44140625" style="78" customWidth="1"/>
    <col min="12" max="12" width="15.88671875" style="78" customWidth="1"/>
    <col min="13" max="14" width="13.6640625" style="78" customWidth="1"/>
    <col min="15" max="15" width="15.6640625" style="78" customWidth="1"/>
    <col min="16" max="16" width="20.6640625" style="78" customWidth="1"/>
    <col min="17" max="17" width="13.6640625" style="78" customWidth="1"/>
    <col min="18" max="18" width="15.6640625" style="78" customWidth="1"/>
    <col min="19" max="19" width="17.44140625" style="78" customWidth="1"/>
    <col min="20" max="20" width="16.88671875" style="78" customWidth="1"/>
    <col min="21" max="21" width="13.6640625" style="78" customWidth="1"/>
    <col min="22" max="22" width="15.33203125" style="78" customWidth="1"/>
    <col min="23" max="23" width="16.33203125" style="78" customWidth="1"/>
    <col min="24" max="16384" width="9.109375" style="78"/>
  </cols>
  <sheetData>
    <row r="1" spans="2:23" ht="17.399999999999999">
      <c r="V1" s="174"/>
    </row>
    <row r="2" spans="2:23" ht="15.6">
      <c r="V2" s="79"/>
    </row>
    <row r="3" spans="2:23" ht="24.75" customHeight="1">
      <c r="B3" s="233" t="s">
        <v>142</v>
      </c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</row>
    <row r="4" spans="2:23" ht="12.75" customHeight="1">
      <c r="B4" s="176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</row>
    <row r="5" spans="2:23" ht="12.75" customHeight="1" thickBot="1">
      <c r="B5" s="177"/>
      <c r="C5" s="79"/>
      <c r="D5" s="79"/>
      <c r="E5" s="79"/>
      <c r="F5" s="79"/>
      <c r="G5" s="79"/>
      <c r="H5" s="79"/>
      <c r="I5" s="79"/>
      <c r="J5" s="79"/>
      <c r="K5" s="80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81"/>
    </row>
    <row r="6" spans="2:23" ht="37.5" customHeight="1">
      <c r="B6" s="234" t="s">
        <v>0</v>
      </c>
      <c r="C6" s="235"/>
      <c r="D6" s="229" t="s">
        <v>128</v>
      </c>
      <c r="E6" s="229" t="s">
        <v>139</v>
      </c>
      <c r="F6" s="229" t="s">
        <v>111</v>
      </c>
      <c r="G6" s="229" t="s">
        <v>112</v>
      </c>
      <c r="H6" s="229" t="s">
        <v>129</v>
      </c>
      <c r="I6" s="229" t="s">
        <v>130</v>
      </c>
      <c r="J6" s="229" t="s">
        <v>131</v>
      </c>
      <c r="K6" s="229" t="s">
        <v>1</v>
      </c>
      <c r="L6" s="227" t="s">
        <v>113</v>
      </c>
      <c r="M6" s="228"/>
      <c r="N6" s="228"/>
      <c r="O6" s="228"/>
      <c r="P6" s="240" t="s">
        <v>114</v>
      </c>
      <c r="Q6" s="238"/>
      <c r="R6" s="238"/>
      <c r="S6" s="239"/>
      <c r="T6" s="238" t="s">
        <v>115</v>
      </c>
      <c r="U6" s="238"/>
      <c r="V6" s="238"/>
      <c r="W6" s="239"/>
    </row>
    <row r="7" spans="2:23" ht="127.5" customHeight="1" thickBot="1">
      <c r="B7" s="236"/>
      <c r="C7" s="237"/>
      <c r="D7" s="230"/>
      <c r="E7" s="230"/>
      <c r="F7" s="230"/>
      <c r="G7" s="230"/>
      <c r="H7" s="230"/>
      <c r="I7" s="230"/>
      <c r="J7" s="230"/>
      <c r="K7" s="230"/>
      <c r="L7" s="160" t="s">
        <v>116</v>
      </c>
      <c r="M7" s="161" t="s">
        <v>117</v>
      </c>
      <c r="N7" s="161" t="s">
        <v>118</v>
      </c>
      <c r="O7" s="162" t="s">
        <v>1</v>
      </c>
      <c r="P7" s="163" t="s">
        <v>116</v>
      </c>
      <c r="Q7" s="161" t="s">
        <v>117</v>
      </c>
      <c r="R7" s="161" t="s">
        <v>118</v>
      </c>
      <c r="S7" s="164" t="s">
        <v>1</v>
      </c>
      <c r="T7" s="165" t="s">
        <v>116</v>
      </c>
      <c r="U7" s="161" t="s">
        <v>117</v>
      </c>
      <c r="V7" s="161" t="s">
        <v>118</v>
      </c>
      <c r="W7" s="164" t="s">
        <v>1</v>
      </c>
    </row>
    <row r="8" spans="2:23" ht="20.100000000000001" customHeight="1">
      <c r="B8" s="218">
        <v>304</v>
      </c>
      <c r="C8" s="221" t="s">
        <v>119</v>
      </c>
      <c r="D8" s="212" t="s">
        <v>120</v>
      </c>
      <c r="E8" s="125" t="s">
        <v>140</v>
      </c>
      <c r="F8" s="126">
        <f>T8/(H8+J8)/12</f>
        <v>45272.508130081296</v>
      </c>
      <c r="G8" s="126"/>
      <c r="H8" s="126">
        <v>0</v>
      </c>
      <c r="I8" s="126">
        <v>0</v>
      </c>
      <c r="J8" s="126">
        <v>41</v>
      </c>
      <c r="K8" s="126">
        <v>41</v>
      </c>
      <c r="L8" s="126">
        <v>4173457</v>
      </c>
      <c r="M8" s="154">
        <v>0</v>
      </c>
      <c r="N8" s="154">
        <v>0</v>
      </c>
      <c r="O8" s="155">
        <v>4173457</v>
      </c>
      <c r="P8" s="156">
        <v>18100617</v>
      </c>
      <c r="Q8" s="154">
        <v>0</v>
      </c>
      <c r="R8" s="154">
        <v>0</v>
      </c>
      <c r="S8" s="127">
        <v>18100617</v>
      </c>
      <c r="T8" s="157">
        <v>22274074</v>
      </c>
      <c r="U8" s="154">
        <v>0</v>
      </c>
      <c r="V8" s="154">
        <v>0</v>
      </c>
      <c r="W8" s="127">
        <v>22274074</v>
      </c>
    </row>
    <row r="9" spans="2:23" ht="20.100000000000001" customHeight="1">
      <c r="B9" s="219"/>
      <c r="C9" s="222"/>
      <c r="D9" s="212"/>
      <c r="E9" s="93" t="s">
        <v>141</v>
      </c>
      <c r="F9" s="126">
        <f t="shared" ref="F9:F72" si="0">T9/(H9+J9)/12</f>
        <v>37686.214689265536</v>
      </c>
      <c r="G9" s="126"/>
      <c r="H9" s="126">
        <v>0</v>
      </c>
      <c r="I9" s="126">
        <v>0</v>
      </c>
      <c r="J9" s="126">
        <v>59</v>
      </c>
      <c r="K9" s="126">
        <v>59</v>
      </c>
      <c r="L9" s="126">
        <v>5634789</v>
      </c>
      <c r="M9" s="154">
        <v>0</v>
      </c>
      <c r="N9" s="154">
        <v>1848428</v>
      </c>
      <c r="O9" s="155">
        <v>7483217</v>
      </c>
      <c r="P9" s="156">
        <v>21047051</v>
      </c>
      <c r="Q9" s="154">
        <v>0</v>
      </c>
      <c r="R9" s="154">
        <v>6473213</v>
      </c>
      <c r="S9" s="127">
        <v>27520264</v>
      </c>
      <c r="T9" s="157">
        <v>26681840</v>
      </c>
      <c r="U9" s="154">
        <v>0</v>
      </c>
      <c r="V9" s="154">
        <v>8321641</v>
      </c>
      <c r="W9" s="127">
        <v>35003481</v>
      </c>
    </row>
    <row r="10" spans="2:23" ht="20.100000000000001" customHeight="1">
      <c r="B10" s="220"/>
      <c r="C10" s="223"/>
      <c r="D10" s="213"/>
      <c r="E10" s="128" t="s">
        <v>91</v>
      </c>
      <c r="F10" s="129">
        <f>T10/(H10+J10)/12</f>
        <v>40796.595000000001</v>
      </c>
      <c r="G10" s="129"/>
      <c r="H10" s="129">
        <v>0</v>
      </c>
      <c r="I10" s="129">
        <v>0</v>
      </c>
      <c r="J10" s="129">
        <v>100</v>
      </c>
      <c r="K10" s="129">
        <v>100</v>
      </c>
      <c r="L10" s="129">
        <v>9808246</v>
      </c>
      <c r="M10" s="129">
        <v>0</v>
      </c>
      <c r="N10" s="129">
        <v>1848428</v>
      </c>
      <c r="O10" s="158">
        <v>11656674</v>
      </c>
      <c r="P10" s="159">
        <v>39147668</v>
      </c>
      <c r="Q10" s="129">
        <v>0</v>
      </c>
      <c r="R10" s="129">
        <v>6473213</v>
      </c>
      <c r="S10" s="130">
        <v>45620881</v>
      </c>
      <c r="T10" s="106">
        <v>48955914</v>
      </c>
      <c r="U10" s="129">
        <v>0</v>
      </c>
      <c r="V10" s="129">
        <v>8321641</v>
      </c>
      <c r="W10" s="130">
        <v>57277555</v>
      </c>
    </row>
    <row r="11" spans="2:23" ht="20.100000000000001" customHeight="1">
      <c r="B11" s="214">
        <v>312</v>
      </c>
      <c r="C11" s="211" t="s">
        <v>2</v>
      </c>
      <c r="D11" s="225" t="s">
        <v>121</v>
      </c>
      <c r="E11" s="88" t="s">
        <v>140</v>
      </c>
      <c r="F11" s="89">
        <f t="shared" si="0"/>
        <v>51828.296610169491</v>
      </c>
      <c r="G11" s="89"/>
      <c r="H11" s="89">
        <v>0</v>
      </c>
      <c r="I11" s="89">
        <v>0</v>
      </c>
      <c r="J11" s="89">
        <v>295</v>
      </c>
      <c r="K11" s="89">
        <v>295</v>
      </c>
      <c r="L11" s="89">
        <v>27520826</v>
      </c>
      <c r="M11" s="89">
        <v>0</v>
      </c>
      <c r="N11" s="89">
        <v>0</v>
      </c>
      <c r="O11" s="140">
        <v>27520826</v>
      </c>
      <c r="P11" s="148">
        <v>155951344</v>
      </c>
      <c r="Q11" s="89">
        <v>0</v>
      </c>
      <c r="R11" s="89">
        <v>0</v>
      </c>
      <c r="S11" s="90">
        <v>155951344</v>
      </c>
      <c r="T11" s="97">
        <v>183472170</v>
      </c>
      <c r="U11" s="89">
        <v>0</v>
      </c>
      <c r="V11" s="89">
        <v>0</v>
      </c>
      <c r="W11" s="90">
        <v>183472170</v>
      </c>
    </row>
    <row r="12" spans="2:23" ht="20.100000000000001" customHeight="1">
      <c r="B12" s="215"/>
      <c r="C12" s="212"/>
      <c r="D12" s="210"/>
      <c r="E12" s="84" t="s">
        <v>141</v>
      </c>
      <c r="F12" s="91">
        <f t="shared" si="0"/>
        <v>45666.666666666664</v>
      </c>
      <c r="G12" s="91"/>
      <c r="H12" s="91">
        <v>0</v>
      </c>
      <c r="I12" s="91">
        <v>0</v>
      </c>
      <c r="J12" s="91">
        <v>6</v>
      </c>
      <c r="K12" s="91">
        <v>6</v>
      </c>
      <c r="L12" s="91">
        <v>493200</v>
      </c>
      <c r="M12" s="91">
        <v>0</v>
      </c>
      <c r="N12" s="91">
        <v>411000</v>
      </c>
      <c r="O12" s="141">
        <v>904200</v>
      </c>
      <c r="P12" s="149">
        <v>2794800</v>
      </c>
      <c r="Q12" s="91">
        <v>0</v>
      </c>
      <c r="R12" s="91">
        <v>2329000</v>
      </c>
      <c r="S12" s="92">
        <v>5123800</v>
      </c>
      <c r="T12" s="99">
        <v>3288000</v>
      </c>
      <c r="U12" s="91">
        <v>0</v>
      </c>
      <c r="V12" s="91">
        <v>2740000</v>
      </c>
      <c r="W12" s="92">
        <v>6028000</v>
      </c>
    </row>
    <row r="13" spans="2:23" ht="20.100000000000001" customHeight="1">
      <c r="B13" s="215"/>
      <c r="C13" s="212"/>
      <c r="D13" s="210"/>
      <c r="E13" s="84" t="s">
        <v>91</v>
      </c>
      <c r="F13" s="91">
        <f t="shared" si="0"/>
        <v>51705.473421926908</v>
      </c>
      <c r="G13" s="91"/>
      <c r="H13" s="91">
        <f t="shared" ref="H13:W13" si="1">H11+H12</f>
        <v>0</v>
      </c>
      <c r="I13" s="91">
        <f t="shared" si="1"/>
        <v>0</v>
      </c>
      <c r="J13" s="91">
        <f t="shared" si="1"/>
        <v>301</v>
      </c>
      <c r="K13" s="91">
        <f t="shared" si="1"/>
        <v>301</v>
      </c>
      <c r="L13" s="91">
        <f t="shared" si="1"/>
        <v>28014026</v>
      </c>
      <c r="M13" s="91">
        <f t="shared" si="1"/>
        <v>0</v>
      </c>
      <c r="N13" s="91">
        <f t="shared" si="1"/>
        <v>411000</v>
      </c>
      <c r="O13" s="141">
        <f t="shared" si="1"/>
        <v>28425026</v>
      </c>
      <c r="P13" s="149">
        <f t="shared" si="1"/>
        <v>158746144</v>
      </c>
      <c r="Q13" s="91">
        <f t="shared" si="1"/>
        <v>0</v>
      </c>
      <c r="R13" s="91">
        <f t="shared" si="1"/>
        <v>2329000</v>
      </c>
      <c r="S13" s="92">
        <f t="shared" si="1"/>
        <v>161075144</v>
      </c>
      <c r="T13" s="99">
        <f t="shared" si="1"/>
        <v>186760170</v>
      </c>
      <c r="U13" s="91">
        <f t="shared" si="1"/>
        <v>0</v>
      </c>
      <c r="V13" s="91">
        <f t="shared" si="1"/>
        <v>2740000</v>
      </c>
      <c r="W13" s="92">
        <f t="shared" si="1"/>
        <v>189500170</v>
      </c>
    </row>
    <row r="14" spans="2:23" ht="20.100000000000001" customHeight="1">
      <c r="B14" s="215"/>
      <c r="C14" s="212"/>
      <c r="D14" s="210" t="s">
        <v>120</v>
      </c>
      <c r="E14" s="82" t="s">
        <v>140</v>
      </c>
      <c r="F14" s="91">
        <f t="shared" si="0"/>
        <v>40924.775641025641</v>
      </c>
      <c r="G14" s="91">
        <f t="shared" ref="G14:G20" si="2">U14/I14/12</f>
        <v>11053.735632183909</v>
      </c>
      <c r="H14" s="91">
        <v>5</v>
      </c>
      <c r="I14" s="91">
        <v>58</v>
      </c>
      <c r="J14" s="91">
        <v>21</v>
      </c>
      <c r="K14" s="91">
        <v>84</v>
      </c>
      <c r="L14" s="91">
        <v>2035080</v>
      </c>
      <c r="M14" s="91">
        <v>0</v>
      </c>
      <c r="N14" s="91">
        <v>0</v>
      </c>
      <c r="O14" s="141">
        <v>2035080</v>
      </c>
      <c r="P14" s="149">
        <v>10733450</v>
      </c>
      <c r="Q14" s="91">
        <v>7693400</v>
      </c>
      <c r="R14" s="91">
        <v>0</v>
      </c>
      <c r="S14" s="92">
        <v>18426850</v>
      </c>
      <c r="T14" s="99">
        <v>12768530</v>
      </c>
      <c r="U14" s="91">
        <v>7693400</v>
      </c>
      <c r="V14" s="91">
        <v>0</v>
      </c>
      <c r="W14" s="92">
        <v>20461930</v>
      </c>
    </row>
    <row r="15" spans="2:23" ht="20.100000000000001" customHeight="1">
      <c r="B15" s="215"/>
      <c r="C15" s="212"/>
      <c r="D15" s="210"/>
      <c r="E15" s="84" t="s">
        <v>141</v>
      </c>
      <c r="F15" s="91">
        <f t="shared" si="0"/>
        <v>40210.357142857145</v>
      </c>
      <c r="G15" s="91">
        <f t="shared" si="2"/>
        <v>7333.333333333333</v>
      </c>
      <c r="H15" s="91">
        <v>5</v>
      </c>
      <c r="I15" s="91">
        <v>2</v>
      </c>
      <c r="J15" s="91">
        <v>2</v>
      </c>
      <c r="K15" s="91">
        <v>9</v>
      </c>
      <c r="L15" s="91">
        <v>1474748</v>
      </c>
      <c r="M15" s="91">
        <v>0</v>
      </c>
      <c r="N15" s="91">
        <v>394833</v>
      </c>
      <c r="O15" s="141">
        <v>1869581</v>
      </c>
      <c r="P15" s="149">
        <v>1902922</v>
      </c>
      <c r="Q15" s="91">
        <v>176000</v>
      </c>
      <c r="R15" s="91">
        <v>1579330</v>
      </c>
      <c r="S15" s="92">
        <v>3658252</v>
      </c>
      <c r="T15" s="99">
        <v>3377670</v>
      </c>
      <c r="U15" s="91">
        <v>176000</v>
      </c>
      <c r="V15" s="91">
        <v>1974163</v>
      </c>
      <c r="W15" s="92">
        <v>5527833</v>
      </c>
    </row>
    <row r="16" spans="2:23" ht="20.100000000000001" customHeight="1">
      <c r="B16" s="215"/>
      <c r="C16" s="212"/>
      <c r="D16" s="210"/>
      <c r="E16" s="85" t="s">
        <v>91</v>
      </c>
      <c r="F16" s="91">
        <f t="shared" si="0"/>
        <v>40773.232323232325</v>
      </c>
      <c r="G16" s="91">
        <f t="shared" si="2"/>
        <v>10929.722222222221</v>
      </c>
      <c r="H16" s="91">
        <f t="shared" ref="H16:W16" si="3">H14+H15</f>
        <v>10</v>
      </c>
      <c r="I16" s="91">
        <f t="shared" si="3"/>
        <v>60</v>
      </c>
      <c r="J16" s="91">
        <f t="shared" si="3"/>
        <v>23</v>
      </c>
      <c r="K16" s="91">
        <f t="shared" si="3"/>
        <v>93</v>
      </c>
      <c r="L16" s="91">
        <f t="shared" si="3"/>
        <v>3509828</v>
      </c>
      <c r="M16" s="91">
        <f t="shared" si="3"/>
        <v>0</v>
      </c>
      <c r="N16" s="91">
        <f t="shared" si="3"/>
        <v>394833</v>
      </c>
      <c r="O16" s="141">
        <f t="shared" si="3"/>
        <v>3904661</v>
      </c>
      <c r="P16" s="149">
        <f t="shared" si="3"/>
        <v>12636372</v>
      </c>
      <c r="Q16" s="91">
        <f t="shared" si="3"/>
        <v>7869400</v>
      </c>
      <c r="R16" s="91">
        <f t="shared" si="3"/>
        <v>1579330</v>
      </c>
      <c r="S16" s="92">
        <f t="shared" si="3"/>
        <v>22085102</v>
      </c>
      <c r="T16" s="99">
        <f t="shared" si="3"/>
        <v>16146200</v>
      </c>
      <c r="U16" s="91">
        <f t="shared" si="3"/>
        <v>7869400</v>
      </c>
      <c r="V16" s="91">
        <f t="shared" si="3"/>
        <v>1974163</v>
      </c>
      <c r="W16" s="92">
        <f t="shared" si="3"/>
        <v>25989763</v>
      </c>
    </row>
    <row r="17" spans="2:23" ht="20.100000000000001" customHeight="1">
      <c r="B17" s="215"/>
      <c r="C17" s="212"/>
      <c r="D17" s="211" t="s">
        <v>122</v>
      </c>
      <c r="E17" s="125" t="s">
        <v>140</v>
      </c>
      <c r="F17" s="131">
        <f t="shared" si="0"/>
        <v>50945.145379023888</v>
      </c>
      <c r="G17" s="131">
        <f t="shared" si="2"/>
        <v>11053.735632183909</v>
      </c>
      <c r="H17" s="131">
        <f t="shared" ref="H17:W19" si="4">H11+H14</f>
        <v>5</v>
      </c>
      <c r="I17" s="131">
        <f t="shared" si="4"/>
        <v>58</v>
      </c>
      <c r="J17" s="131">
        <f t="shared" si="4"/>
        <v>316</v>
      </c>
      <c r="K17" s="131">
        <f t="shared" si="4"/>
        <v>379</v>
      </c>
      <c r="L17" s="131">
        <f t="shared" si="4"/>
        <v>29555906</v>
      </c>
      <c r="M17" s="131">
        <f t="shared" si="4"/>
        <v>0</v>
      </c>
      <c r="N17" s="131">
        <f t="shared" si="4"/>
        <v>0</v>
      </c>
      <c r="O17" s="166">
        <f t="shared" si="4"/>
        <v>29555906</v>
      </c>
      <c r="P17" s="167">
        <f t="shared" si="4"/>
        <v>166684794</v>
      </c>
      <c r="Q17" s="131">
        <f t="shared" si="4"/>
        <v>7693400</v>
      </c>
      <c r="R17" s="131">
        <f t="shared" si="4"/>
        <v>0</v>
      </c>
      <c r="S17" s="132">
        <f t="shared" si="4"/>
        <v>174378194</v>
      </c>
      <c r="T17" s="134">
        <f t="shared" si="4"/>
        <v>196240700</v>
      </c>
      <c r="U17" s="131">
        <f t="shared" si="4"/>
        <v>7693400</v>
      </c>
      <c r="V17" s="131">
        <f t="shared" si="4"/>
        <v>0</v>
      </c>
      <c r="W17" s="132">
        <f t="shared" si="4"/>
        <v>203934100</v>
      </c>
    </row>
    <row r="18" spans="2:23" ht="20.100000000000001" customHeight="1">
      <c r="B18" s="215"/>
      <c r="C18" s="212"/>
      <c r="D18" s="212"/>
      <c r="E18" s="93" t="s">
        <v>141</v>
      </c>
      <c r="F18" s="94">
        <f t="shared" si="0"/>
        <v>42728.653846153844</v>
      </c>
      <c r="G18" s="94">
        <f t="shared" si="2"/>
        <v>7333.333333333333</v>
      </c>
      <c r="H18" s="94">
        <f t="shared" si="4"/>
        <v>5</v>
      </c>
      <c r="I18" s="94">
        <f t="shared" si="4"/>
        <v>2</v>
      </c>
      <c r="J18" s="94">
        <f t="shared" si="4"/>
        <v>8</v>
      </c>
      <c r="K18" s="94">
        <f t="shared" si="4"/>
        <v>15</v>
      </c>
      <c r="L18" s="94">
        <f t="shared" si="4"/>
        <v>1967948</v>
      </c>
      <c r="M18" s="94">
        <f t="shared" si="4"/>
        <v>0</v>
      </c>
      <c r="N18" s="94">
        <f t="shared" si="4"/>
        <v>805833</v>
      </c>
      <c r="O18" s="142">
        <f t="shared" si="4"/>
        <v>2773781</v>
      </c>
      <c r="P18" s="150">
        <f t="shared" si="4"/>
        <v>4697722</v>
      </c>
      <c r="Q18" s="94">
        <f t="shared" si="4"/>
        <v>176000</v>
      </c>
      <c r="R18" s="94">
        <f t="shared" si="4"/>
        <v>3908330</v>
      </c>
      <c r="S18" s="95">
        <f t="shared" si="4"/>
        <v>8782052</v>
      </c>
      <c r="T18" s="107">
        <f t="shared" si="4"/>
        <v>6665670</v>
      </c>
      <c r="U18" s="94">
        <f t="shared" si="4"/>
        <v>176000</v>
      </c>
      <c r="V18" s="94">
        <f t="shared" si="4"/>
        <v>4714163</v>
      </c>
      <c r="W18" s="95">
        <f t="shared" si="4"/>
        <v>11555833</v>
      </c>
    </row>
    <row r="19" spans="2:23" ht="20.100000000000001" customHeight="1">
      <c r="B19" s="216"/>
      <c r="C19" s="213"/>
      <c r="D19" s="213"/>
      <c r="E19" s="128" t="s">
        <v>91</v>
      </c>
      <c r="F19" s="129">
        <f>T19/(H19+J19)/12</f>
        <v>50625.341816367261</v>
      </c>
      <c r="G19" s="129">
        <f t="shared" si="2"/>
        <v>10929.722222222221</v>
      </c>
      <c r="H19" s="129">
        <f t="shared" si="4"/>
        <v>10</v>
      </c>
      <c r="I19" s="129">
        <f t="shared" si="4"/>
        <v>60</v>
      </c>
      <c r="J19" s="129">
        <f t="shared" si="4"/>
        <v>324</v>
      </c>
      <c r="K19" s="129">
        <f t="shared" si="4"/>
        <v>394</v>
      </c>
      <c r="L19" s="129">
        <f t="shared" si="4"/>
        <v>31523854</v>
      </c>
      <c r="M19" s="129">
        <f t="shared" si="4"/>
        <v>0</v>
      </c>
      <c r="N19" s="129">
        <f t="shared" si="4"/>
        <v>805833</v>
      </c>
      <c r="O19" s="158">
        <f t="shared" si="4"/>
        <v>32329687</v>
      </c>
      <c r="P19" s="159">
        <f t="shared" si="4"/>
        <v>171382516</v>
      </c>
      <c r="Q19" s="129">
        <f t="shared" si="4"/>
        <v>7869400</v>
      </c>
      <c r="R19" s="129">
        <f t="shared" si="4"/>
        <v>3908330</v>
      </c>
      <c r="S19" s="130">
        <f t="shared" si="4"/>
        <v>183160246</v>
      </c>
      <c r="T19" s="106">
        <f t="shared" si="4"/>
        <v>202906370</v>
      </c>
      <c r="U19" s="129">
        <f t="shared" si="4"/>
        <v>7869400</v>
      </c>
      <c r="V19" s="129">
        <f t="shared" si="4"/>
        <v>4714163</v>
      </c>
      <c r="W19" s="130">
        <f t="shared" si="4"/>
        <v>215489933</v>
      </c>
    </row>
    <row r="20" spans="2:23" ht="20.100000000000001" customHeight="1">
      <c r="B20" s="224">
        <v>313</v>
      </c>
      <c r="C20" s="211" t="s">
        <v>3</v>
      </c>
      <c r="D20" s="225" t="s">
        <v>121</v>
      </c>
      <c r="E20" s="88" t="s">
        <v>140</v>
      </c>
      <c r="F20" s="89">
        <f t="shared" ref="F20:F28" si="5">T20/(H20+J20)/12</f>
        <v>56604.597826086952</v>
      </c>
      <c r="G20" s="89">
        <f t="shared" si="2"/>
        <v>7602.6570048309177</v>
      </c>
      <c r="H20" s="89">
        <v>0</v>
      </c>
      <c r="I20" s="89">
        <v>69</v>
      </c>
      <c r="J20" s="89">
        <v>184</v>
      </c>
      <c r="K20" s="89">
        <v>253</v>
      </c>
      <c r="L20" s="89">
        <v>22061967</v>
      </c>
      <c r="M20" s="89">
        <v>1091800</v>
      </c>
      <c r="N20" s="89">
        <v>0</v>
      </c>
      <c r="O20" s="140">
        <v>23153767</v>
      </c>
      <c r="P20" s="148">
        <v>102920985</v>
      </c>
      <c r="Q20" s="89">
        <v>5203200</v>
      </c>
      <c r="R20" s="89">
        <v>0</v>
      </c>
      <c r="S20" s="90">
        <v>108124185</v>
      </c>
      <c r="T20" s="97">
        <v>124982952</v>
      </c>
      <c r="U20" s="89">
        <v>6295000</v>
      </c>
      <c r="V20" s="89">
        <v>0</v>
      </c>
      <c r="W20" s="90">
        <v>131277952</v>
      </c>
    </row>
    <row r="21" spans="2:23" ht="20.100000000000001" customHeight="1">
      <c r="B21" s="219"/>
      <c r="C21" s="212"/>
      <c r="D21" s="210"/>
      <c r="E21" s="84" t="s">
        <v>141</v>
      </c>
      <c r="F21" s="91"/>
      <c r="G21" s="91"/>
      <c r="H21" s="91">
        <v>0</v>
      </c>
      <c r="I21" s="91">
        <v>0</v>
      </c>
      <c r="J21" s="91">
        <v>0</v>
      </c>
      <c r="K21" s="91">
        <v>0</v>
      </c>
      <c r="L21" s="91">
        <v>0</v>
      </c>
      <c r="M21" s="91">
        <v>0</v>
      </c>
      <c r="N21" s="91">
        <v>3478905</v>
      </c>
      <c r="O21" s="141">
        <v>3478905</v>
      </c>
      <c r="P21" s="149">
        <v>0</v>
      </c>
      <c r="Q21" s="91">
        <v>0</v>
      </c>
      <c r="R21" s="91">
        <v>16262279</v>
      </c>
      <c r="S21" s="92">
        <v>16262279</v>
      </c>
      <c r="T21" s="99">
        <v>0</v>
      </c>
      <c r="U21" s="91">
        <v>0</v>
      </c>
      <c r="V21" s="91">
        <v>19741184</v>
      </c>
      <c r="W21" s="92">
        <v>19741184</v>
      </c>
    </row>
    <row r="22" spans="2:23" ht="20.100000000000001" customHeight="1">
      <c r="B22" s="219"/>
      <c r="C22" s="212"/>
      <c r="D22" s="210"/>
      <c r="E22" s="84" t="s">
        <v>91</v>
      </c>
      <c r="F22" s="91">
        <f t="shared" si="5"/>
        <v>56604.597826086952</v>
      </c>
      <c r="G22" s="91">
        <f>U22/I22/12</f>
        <v>7602.6570048309177</v>
      </c>
      <c r="H22" s="91">
        <f t="shared" ref="H22:W22" si="6">H20+H21</f>
        <v>0</v>
      </c>
      <c r="I22" s="91">
        <f t="shared" si="6"/>
        <v>69</v>
      </c>
      <c r="J22" s="91">
        <f t="shared" si="6"/>
        <v>184</v>
      </c>
      <c r="K22" s="91">
        <f t="shared" si="6"/>
        <v>253</v>
      </c>
      <c r="L22" s="91">
        <f t="shared" si="6"/>
        <v>22061967</v>
      </c>
      <c r="M22" s="91">
        <f t="shared" si="6"/>
        <v>1091800</v>
      </c>
      <c r="N22" s="91">
        <f t="shared" si="6"/>
        <v>3478905</v>
      </c>
      <c r="O22" s="141">
        <f t="shared" si="6"/>
        <v>26632672</v>
      </c>
      <c r="P22" s="149">
        <f t="shared" si="6"/>
        <v>102920985</v>
      </c>
      <c r="Q22" s="91">
        <f t="shared" si="6"/>
        <v>5203200</v>
      </c>
      <c r="R22" s="91">
        <f t="shared" si="6"/>
        <v>16262279</v>
      </c>
      <c r="S22" s="92">
        <f t="shared" si="6"/>
        <v>124386464</v>
      </c>
      <c r="T22" s="99">
        <f t="shared" si="6"/>
        <v>124982952</v>
      </c>
      <c r="U22" s="91">
        <f t="shared" si="6"/>
        <v>6295000</v>
      </c>
      <c r="V22" s="91">
        <f t="shared" si="6"/>
        <v>19741184</v>
      </c>
      <c r="W22" s="92">
        <f t="shared" si="6"/>
        <v>151019136</v>
      </c>
    </row>
    <row r="23" spans="2:23" ht="20.100000000000001" customHeight="1">
      <c r="B23" s="219"/>
      <c r="C23" s="212"/>
      <c r="D23" s="210" t="s">
        <v>120</v>
      </c>
      <c r="E23" s="82" t="s">
        <v>140</v>
      </c>
      <c r="F23" s="91">
        <f t="shared" si="5"/>
        <v>27997.415060240965</v>
      </c>
      <c r="G23" s="91"/>
      <c r="H23" s="91">
        <v>0</v>
      </c>
      <c r="I23" s="91">
        <v>0</v>
      </c>
      <c r="J23" s="91">
        <v>415</v>
      </c>
      <c r="K23" s="91">
        <v>415</v>
      </c>
      <c r="L23" s="91">
        <v>20914069</v>
      </c>
      <c r="M23" s="91">
        <v>0</v>
      </c>
      <c r="N23" s="91">
        <v>0</v>
      </c>
      <c r="O23" s="141">
        <v>20914069</v>
      </c>
      <c r="P23" s="149">
        <v>118513058</v>
      </c>
      <c r="Q23" s="91">
        <v>0</v>
      </c>
      <c r="R23" s="91">
        <v>0</v>
      </c>
      <c r="S23" s="92">
        <v>118513058</v>
      </c>
      <c r="T23" s="99">
        <v>139427127</v>
      </c>
      <c r="U23" s="91">
        <v>0</v>
      </c>
      <c r="V23" s="91">
        <v>0</v>
      </c>
      <c r="W23" s="92">
        <v>139427127</v>
      </c>
    </row>
    <row r="24" spans="2:23" ht="20.100000000000001" customHeight="1">
      <c r="B24" s="219"/>
      <c r="C24" s="212"/>
      <c r="D24" s="210"/>
      <c r="E24" s="84" t="s">
        <v>141</v>
      </c>
      <c r="F24" s="91">
        <f t="shared" si="5"/>
        <v>39247.75</v>
      </c>
      <c r="G24" s="91"/>
      <c r="H24" s="91">
        <v>0</v>
      </c>
      <c r="I24" s="91">
        <v>0</v>
      </c>
      <c r="J24" s="91">
        <v>3</v>
      </c>
      <c r="K24" s="91">
        <v>3</v>
      </c>
      <c r="L24" s="91">
        <v>164631</v>
      </c>
      <c r="M24" s="91">
        <v>0</v>
      </c>
      <c r="N24" s="91">
        <v>1019108</v>
      </c>
      <c r="O24" s="141">
        <v>1183739</v>
      </c>
      <c r="P24" s="149">
        <v>1248288</v>
      </c>
      <c r="Q24" s="91">
        <v>0</v>
      </c>
      <c r="R24" s="91">
        <v>6531085</v>
      </c>
      <c r="S24" s="92">
        <v>7779373</v>
      </c>
      <c r="T24" s="99">
        <v>1412919</v>
      </c>
      <c r="U24" s="91">
        <v>0</v>
      </c>
      <c r="V24" s="91">
        <v>7550193</v>
      </c>
      <c r="W24" s="92">
        <v>8963112</v>
      </c>
    </row>
    <row r="25" spans="2:23" ht="20.100000000000001" customHeight="1">
      <c r="B25" s="219"/>
      <c r="C25" s="212"/>
      <c r="D25" s="226"/>
      <c r="E25" s="85" t="s">
        <v>91</v>
      </c>
      <c r="F25" s="86">
        <f t="shared" si="5"/>
        <v>28078.159090909092</v>
      </c>
      <c r="G25" s="86"/>
      <c r="H25" s="86">
        <f t="shared" ref="H25:W25" si="7">H23+H24</f>
        <v>0</v>
      </c>
      <c r="I25" s="86">
        <f t="shared" si="7"/>
        <v>0</v>
      </c>
      <c r="J25" s="86">
        <f t="shared" si="7"/>
        <v>418</v>
      </c>
      <c r="K25" s="86">
        <f t="shared" si="7"/>
        <v>418</v>
      </c>
      <c r="L25" s="86">
        <f t="shared" si="7"/>
        <v>21078700</v>
      </c>
      <c r="M25" s="86">
        <f t="shared" si="7"/>
        <v>0</v>
      </c>
      <c r="N25" s="86">
        <f t="shared" si="7"/>
        <v>1019108</v>
      </c>
      <c r="O25" s="139">
        <f t="shared" si="7"/>
        <v>22097808</v>
      </c>
      <c r="P25" s="147">
        <f t="shared" si="7"/>
        <v>119761346</v>
      </c>
      <c r="Q25" s="86">
        <f t="shared" si="7"/>
        <v>0</v>
      </c>
      <c r="R25" s="86">
        <f t="shared" si="7"/>
        <v>6531085</v>
      </c>
      <c r="S25" s="87">
        <f t="shared" si="7"/>
        <v>126292431</v>
      </c>
      <c r="T25" s="96">
        <f t="shared" si="7"/>
        <v>140840046</v>
      </c>
      <c r="U25" s="86">
        <f t="shared" si="7"/>
        <v>0</v>
      </c>
      <c r="V25" s="86">
        <f t="shared" si="7"/>
        <v>7550193</v>
      </c>
      <c r="W25" s="87">
        <f t="shared" si="7"/>
        <v>148390239</v>
      </c>
    </row>
    <row r="26" spans="2:23" ht="20.100000000000001" customHeight="1">
      <c r="B26" s="219"/>
      <c r="C26" s="212"/>
      <c r="D26" s="212" t="s">
        <v>122</v>
      </c>
      <c r="E26" s="125" t="s">
        <v>140</v>
      </c>
      <c r="F26" s="94">
        <f t="shared" si="5"/>
        <v>36784.930300500833</v>
      </c>
      <c r="G26" s="94">
        <f>U26/I26/12</f>
        <v>7602.6570048309177</v>
      </c>
      <c r="H26" s="94">
        <f t="shared" ref="H26:W28" si="8">H20+H23</f>
        <v>0</v>
      </c>
      <c r="I26" s="94">
        <f t="shared" si="8"/>
        <v>69</v>
      </c>
      <c r="J26" s="94">
        <f t="shared" si="8"/>
        <v>599</v>
      </c>
      <c r="K26" s="94">
        <f t="shared" si="8"/>
        <v>668</v>
      </c>
      <c r="L26" s="94">
        <f t="shared" si="8"/>
        <v>42976036</v>
      </c>
      <c r="M26" s="94">
        <f t="shared" si="8"/>
        <v>1091800</v>
      </c>
      <c r="N26" s="94">
        <f t="shared" si="8"/>
        <v>0</v>
      </c>
      <c r="O26" s="142">
        <f t="shared" si="8"/>
        <v>44067836</v>
      </c>
      <c r="P26" s="150">
        <f t="shared" si="8"/>
        <v>221434043</v>
      </c>
      <c r="Q26" s="94">
        <f t="shared" si="8"/>
        <v>5203200</v>
      </c>
      <c r="R26" s="94">
        <f t="shared" si="8"/>
        <v>0</v>
      </c>
      <c r="S26" s="95">
        <f t="shared" si="8"/>
        <v>226637243</v>
      </c>
      <c r="T26" s="107">
        <f t="shared" si="8"/>
        <v>264410079</v>
      </c>
      <c r="U26" s="94">
        <f t="shared" si="8"/>
        <v>6295000</v>
      </c>
      <c r="V26" s="94">
        <f t="shared" si="8"/>
        <v>0</v>
      </c>
      <c r="W26" s="95">
        <f t="shared" si="8"/>
        <v>270705079</v>
      </c>
    </row>
    <row r="27" spans="2:23" ht="20.100000000000001" customHeight="1">
      <c r="B27" s="219"/>
      <c r="C27" s="212"/>
      <c r="D27" s="212"/>
      <c r="E27" s="93" t="s">
        <v>141</v>
      </c>
      <c r="F27" s="94">
        <f t="shared" si="5"/>
        <v>39247.75</v>
      </c>
      <c r="G27" s="94"/>
      <c r="H27" s="94">
        <f t="shared" si="8"/>
        <v>0</v>
      </c>
      <c r="I27" s="94">
        <f t="shared" si="8"/>
        <v>0</v>
      </c>
      <c r="J27" s="94">
        <f t="shared" si="8"/>
        <v>3</v>
      </c>
      <c r="K27" s="94">
        <f t="shared" si="8"/>
        <v>3</v>
      </c>
      <c r="L27" s="94">
        <f t="shared" si="8"/>
        <v>164631</v>
      </c>
      <c r="M27" s="94">
        <f t="shared" si="8"/>
        <v>0</v>
      </c>
      <c r="N27" s="94">
        <f t="shared" si="8"/>
        <v>4498013</v>
      </c>
      <c r="O27" s="142">
        <f t="shared" si="8"/>
        <v>4662644</v>
      </c>
      <c r="P27" s="150">
        <f t="shared" si="8"/>
        <v>1248288</v>
      </c>
      <c r="Q27" s="94">
        <f t="shared" si="8"/>
        <v>0</v>
      </c>
      <c r="R27" s="94">
        <f t="shared" si="8"/>
        <v>22793364</v>
      </c>
      <c r="S27" s="95">
        <f t="shared" si="8"/>
        <v>24041652</v>
      </c>
      <c r="T27" s="107">
        <f t="shared" si="8"/>
        <v>1412919</v>
      </c>
      <c r="U27" s="94">
        <f t="shared" si="8"/>
        <v>0</v>
      </c>
      <c r="V27" s="94">
        <f t="shared" si="8"/>
        <v>27291377</v>
      </c>
      <c r="W27" s="95">
        <f t="shared" si="8"/>
        <v>28704296</v>
      </c>
    </row>
    <row r="28" spans="2:23" ht="20.100000000000001" customHeight="1">
      <c r="B28" s="220"/>
      <c r="C28" s="213"/>
      <c r="D28" s="212"/>
      <c r="E28" s="128" t="s">
        <v>91</v>
      </c>
      <c r="F28" s="94">
        <f t="shared" si="5"/>
        <v>36797.203488372092</v>
      </c>
      <c r="G28" s="94">
        <f>U28/I28/12</f>
        <v>7602.6570048309177</v>
      </c>
      <c r="H28" s="94">
        <f t="shared" si="8"/>
        <v>0</v>
      </c>
      <c r="I28" s="94">
        <f t="shared" si="8"/>
        <v>69</v>
      </c>
      <c r="J28" s="94">
        <f t="shared" si="8"/>
        <v>602</v>
      </c>
      <c r="K28" s="94">
        <f t="shared" si="8"/>
        <v>671</v>
      </c>
      <c r="L28" s="94">
        <f t="shared" si="8"/>
        <v>43140667</v>
      </c>
      <c r="M28" s="94">
        <f t="shared" si="8"/>
        <v>1091800</v>
      </c>
      <c r="N28" s="94">
        <f t="shared" si="8"/>
        <v>4498013</v>
      </c>
      <c r="O28" s="142">
        <f t="shared" si="8"/>
        <v>48730480</v>
      </c>
      <c r="P28" s="150">
        <f t="shared" si="8"/>
        <v>222682331</v>
      </c>
      <c r="Q28" s="94">
        <f t="shared" si="8"/>
        <v>5203200</v>
      </c>
      <c r="R28" s="94">
        <f t="shared" si="8"/>
        <v>22793364</v>
      </c>
      <c r="S28" s="95">
        <f t="shared" si="8"/>
        <v>250678895</v>
      </c>
      <c r="T28" s="107">
        <f t="shared" si="8"/>
        <v>265822998</v>
      </c>
      <c r="U28" s="94">
        <f t="shared" si="8"/>
        <v>6295000</v>
      </c>
      <c r="V28" s="94">
        <f t="shared" si="8"/>
        <v>27291377</v>
      </c>
      <c r="W28" s="95">
        <f t="shared" si="8"/>
        <v>299409375</v>
      </c>
    </row>
    <row r="29" spans="2:23" ht="20.100000000000001" customHeight="1">
      <c r="B29" s="224">
        <v>314</v>
      </c>
      <c r="C29" s="211" t="s">
        <v>4</v>
      </c>
      <c r="D29" s="225" t="s">
        <v>121</v>
      </c>
      <c r="E29" s="88" t="s">
        <v>140</v>
      </c>
      <c r="F29" s="89">
        <f t="shared" si="0"/>
        <v>28493.947916666668</v>
      </c>
      <c r="G29" s="89"/>
      <c r="H29" s="89">
        <v>0</v>
      </c>
      <c r="I29" s="89">
        <v>0</v>
      </c>
      <c r="J29" s="89">
        <v>8</v>
      </c>
      <c r="K29" s="89">
        <v>8</v>
      </c>
      <c r="L29" s="89">
        <v>0</v>
      </c>
      <c r="M29" s="89">
        <v>0</v>
      </c>
      <c r="N29" s="89">
        <v>0</v>
      </c>
      <c r="O29" s="140">
        <v>0</v>
      </c>
      <c r="P29" s="148">
        <v>2735419</v>
      </c>
      <c r="Q29" s="89">
        <v>0</v>
      </c>
      <c r="R29" s="89">
        <v>0</v>
      </c>
      <c r="S29" s="90">
        <v>2735419</v>
      </c>
      <c r="T29" s="97">
        <v>2735419</v>
      </c>
      <c r="U29" s="89">
        <v>0</v>
      </c>
      <c r="V29" s="89">
        <v>0</v>
      </c>
      <c r="W29" s="90">
        <v>2735419</v>
      </c>
    </row>
    <row r="30" spans="2:23" ht="20.100000000000001" customHeight="1">
      <c r="B30" s="219"/>
      <c r="C30" s="212"/>
      <c r="D30" s="210"/>
      <c r="E30" s="84" t="s">
        <v>141</v>
      </c>
      <c r="F30" s="91"/>
      <c r="G30" s="91"/>
      <c r="H30" s="91">
        <v>0</v>
      </c>
      <c r="I30" s="91">
        <v>0</v>
      </c>
      <c r="J30" s="91">
        <v>0</v>
      </c>
      <c r="K30" s="91">
        <v>0</v>
      </c>
      <c r="L30" s="91">
        <v>0</v>
      </c>
      <c r="M30" s="91">
        <v>0</v>
      </c>
      <c r="N30" s="91">
        <v>0</v>
      </c>
      <c r="O30" s="141">
        <v>0</v>
      </c>
      <c r="P30" s="149">
        <v>0</v>
      </c>
      <c r="Q30" s="91">
        <v>0</v>
      </c>
      <c r="R30" s="91">
        <v>288000</v>
      </c>
      <c r="S30" s="92">
        <v>288000</v>
      </c>
      <c r="T30" s="99">
        <v>0</v>
      </c>
      <c r="U30" s="91">
        <v>0</v>
      </c>
      <c r="V30" s="91">
        <v>288000</v>
      </c>
      <c r="W30" s="92">
        <v>288000</v>
      </c>
    </row>
    <row r="31" spans="2:23" ht="20.100000000000001" customHeight="1">
      <c r="B31" s="219"/>
      <c r="C31" s="212"/>
      <c r="D31" s="210"/>
      <c r="E31" s="84" t="s">
        <v>91</v>
      </c>
      <c r="F31" s="91">
        <f t="shared" si="0"/>
        <v>28493.947916666668</v>
      </c>
      <c r="G31" s="91"/>
      <c r="H31" s="91">
        <f t="shared" ref="H31:W31" si="9">H29+H30</f>
        <v>0</v>
      </c>
      <c r="I31" s="91">
        <f t="shared" si="9"/>
        <v>0</v>
      </c>
      <c r="J31" s="91">
        <f t="shared" si="9"/>
        <v>8</v>
      </c>
      <c r="K31" s="91">
        <f t="shared" si="9"/>
        <v>8</v>
      </c>
      <c r="L31" s="91">
        <f t="shared" si="9"/>
        <v>0</v>
      </c>
      <c r="M31" s="91">
        <f t="shared" si="9"/>
        <v>0</v>
      </c>
      <c r="N31" s="91">
        <f t="shared" si="9"/>
        <v>0</v>
      </c>
      <c r="O31" s="141">
        <f t="shared" si="9"/>
        <v>0</v>
      </c>
      <c r="P31" s="149">
        <f t="shared" si="9"/>
        <v>2735419</v>
      </c>
      <c r="Q31" s="91">
        <f t="shared" si="9"/>
        <v>0</v>
      </c>
      <c r="R31" s="91">
        <f t="shared" si="9"/>
        <v>288000</v>
      </c>
      <c r="S31" s="92">
        <f t="shared" si="9"/>
        <v>3023419</v>
      </c>
      <c r="T31" s="99">
        <f t="shared" si="9"/>
        <v>2735419</v>
      </c>
      <c r="U31" s="91">
        <f t="shared" si="9"/>
        <v>0</v>
      </c>
      <c r="V31" s="91">
        <f t="shared" si="9"/>
        <v>288000</v>
      </c>
      <c r="W31" s="92">
        <f t="shared" si="9"/>
        <v>3023419</v>
      </c>
    </row>
    <row r="32" spans="2:23" ht="20.100000000000001" customHeight="1">
      <c r="B32" s="219"/>
      <c r="C32" s="212"/>
      <c r="D32" s="210" t="s">
        <v>120</v>
      </c>
      <c r="E32" s="82" t="s">
        <v>140</v>
      </c>
      <c r="F32" s="91">
        <f t="shared" si="0"/>
        <v>41813.810897435898</v>
      </c>
      <c r="G32" s="91">
        <f>U32/I32/12</f>
        <v>3173.4543010752691</v>
      </c>
      <c r="H32" s="91">
        <v>22</v>
      </c>
      <c r="I32" s="91">
        <v>2.48</v>
      </c>
      <c r="J32" s="91">
        <v>82</v>
      </c>
      <c r="K32" s="91">
        <v>106</v>
      </c>
      <c r="L32" s="91">
        <v>11504203</v>
      </c>
      <c r="M32" s="91">
        <v>22800</v>
      </c>
      <c r="N32" s="91">
        <v>0</v>
      </c>
      <c r="O32" s="141">
        <v>11527003</v>
      </c>
      <c r="P32" s="149">
        <v>40679433</v>
      </c>
      <c r="Q32" s="91">
        <v>71642</v>
      </c>
      <c r="R32" s="91">
        <v>0</v>
      </c>
      <c r="S32" s="92">
        <v>40751075</v>
      </c>
      <c r="T32" s="99">
        <v>52183636</v>
      </c>
      <c r="U32" s="91">
        <v>94442</v>
      </c>
      <c r="V32" s="91">
        <v>0</v>
      </c>
      <c r="W32" s="92">
        <v>52278078</v>
      </c>
    </row>
    <row r="33" spans="2:23" ht="20.100000000000001" customHeight="1">
      <c r="B33" s="219"/>
      <c r="C33" s="212"/>
      <c r="D33" s="210"/>
      <c r="E33" s="84" t="s">
        <v>141</v>
      </c>
      <c r="F33" s="91">
        <f t="shared" si="0"/>
        <v>6440.8706140350878</v>
      </c>
      <c r="G33" s="91"/>
      <c r="H33" s="91">
        <v>38</v>
      </c>
      <c r="I33" s="91">
        <v>0</v>
      </c>
      <c r="J33" s="91">
        <v>0</v>
      </c>
      <c r="K33" s="91">
        <v>38</v>
      </c>
      <c r="L33" s="91">
        <v>2937037</v>
      </c>
      <c r="M33" s="91">
        <v>0</v>
      </c>
      <c r="N33" s="91">
        <v>5665455</v>
      </c>
      <c r="O33" s="141">
        <v>8602492</v>
      </c>
      <c r="P33" s="149">
        <v>0</v>
      </c>
      <c r="Q33" s="91">
        <v>0</v>
      </c>
      <c r="R33" s="91">
        <v>1962910</v>
      </c>
      <c r="S33" s="92">
        <v>1962910</v>
      </c>
      <c r="T33" s="99">
        <v>2937037</v>
      </c>
      <c r="U33" s="91">
        <v>0</v>
      </c>
      <c r="V33" s="91">
        <v>7628365</v>
      </c>
      <c r="W33" s="92">
        <v>10565402</v>
      </c>
    </row>
    <row r="34" spans="2:23" ht="20.100000000000001" customHeight="1">
      <c r="B34" s="219"/>
      <c r="C34" s="212"/>
      <c r="D34" s="226"/>
      <c r="E34" s="85" t="s">
        <v>91</v>
      </c>
      <c r="F34" s="86">
        <f t="shared" si="0"/>
        <v>32347.812793427231</v>
      </c>
      <c r="G34" s="86">
        <f>U34/I34/12</f>
        <v>3173.4543010752691</v>
      </c>
      <c r="H34" s="86">
        <f t="shared" ref="H34:W34" si="10">H32+H33</f>
        <v>60</v>
      </c>
      <c r="I34" s="86">
        <f t="shared" si="10"/>
        <v>2.48</v>
      </c>
      <c r="J34" s="86">
        <f t="shared" si="10"/>
        <v>82</v>
      </c>
      <c r="K34" s="86">
        <f t="shared" si="10"/>
        <v>144</v>
      </c>
      <c r="L34" s="86">
        <f t="shared" si="10"/>
        <v>14441240</v>
      </c>
      <c r="M34" s="86">
        <f t="shared" si="10"/>
        <v>22800</v>
      </c>
      <c r="N34" s="86">
        <f t="shared" si="10"/>
        <v>5665455</v>
      </c>
      <c r="O34" s="139">
        <f t="shared" si="10"/>
        <v>20129495</v>
      </c>
      <c r="P34" s="147">
        <f t="shared" si="10"/>
        <v>40679433</v>
      </c>
      <c r="Q34" s="86">
        <f t="shared" si="10"/>
        <v>71642</v>
      </c>
      <c r="R34" s="86">
        <f t="shared" si="10"/>
        <v>1962910</v>
      </c>
      <c r="S34" s="87">
        <f t="shared" si="10"/>
        <v>42713985</v>
      </c>
      <c r="T34" s="96">
        <f t="shared" si="10"/>
        <v>55120673</v>
      </c>
      <c r="U34" s="86">
        <f t="shared" si="10"/>
        <v>94442</v>
      </c>
      <c r="V34" s="86">
        <f t="shared" si="10"/>
        <v>7628365</v>
      </c>
      <c r="W34" s="87">
        <f t="shared" si="10"/>
        <v>62843480</v>
      </c>
    </row>
    <row r="35" spans="2:23" ht="20.100000000000001" customHeight="1">
      <c r="B35" s="219"/>
      <c r="C35" s="212"/>
      <c r="D35" s="212" t="s">
        <v>122</v>
      </c>
      <c r="E35" s="125" t="s">
        <v>140</v>
      </c>
      <c r="F35" s="94">
        <f t="shared" si="0"/>
        <v>40862.392113095237</v>
      </c>
      <c r="G35" s="94">
        <f>U35/I35/12</f>
        <v>3173.4543010752691</v>
      </c>
      <c r="H35" s="94">
        <f t="shared" ref="H35:W37" si="11">H29+H32</f>
        <v>22</v>
      </c>
      <c r="I35" s="94">
        <f t="shared" si="11"/>
        <v>2.48</v>
      </c>
      <c r="J35" s="94">
        <f t="shared" si="11"/>
        <v>90</v>
      </c>
      <c r="K35" s="94">
        <f t="shared" si="11"/>
        <v>114</v>
      </c>
      <c r="L35" s="94">
        <f t="shared" si="11"/>
        <v>11504203</v>
      </c>
      <c r="M35" s="94">
        <f t="shared" si="11"/>
        <v>22800</v>
      </c>
      <c r="N35" s="94">
        <f t="shared" si="11"/>
        <v>0</v>
      </c>
      <c r="O35" s="142">
        <f t="shared" si="11"/>
        <v>11527003</v>
      </c>
      <c r="P35" s="150">
        <f t="shared" si="11"/>
        <v>43414852</v>
      </c>
      <c r="Q35" s="94">
        <f t="shared" si="11"/>
        <v>71642</v>
      </c>
      <c r="R35" s="94">
        <f t="shared" si="11"/>
        <v>0</v>
      </c>
      <c r="S35" s="95">
        <f t="shared" si="11"/>
        <v>43486494</v>
      </c>
      <c r="T35" s="107">
        <f t="shared" si="11"/>
        <v>54919055</v>
      </c>
      <c r="U35" s="94">
        <f t="shared" si="11"/>
        <v>94442</v>
      </c>
      <c r="V35" s="94">
        <f t="shared" si="11"/>
        <v>0</v>
      </c>
      <c r="W35" s="95">
        <f t="shared" si="11"/>
        <v>55013497</v>
      </c>
    </row>
    <row r="36" spans="2:23" ht="20.100000000000001" customHeight="1">
      <c r="B36" s="219"/>
      <c r="C36" s="212"/>
      <c r="D36" s="212"/>
      <c r="E36" s="93" t="s">
        <v>141</v>
      </c>
      <c r="F36" s="94">
        <f t="shared" si="0"/>
        <v>6440.8706140350878</v>
      </c>
      <c r="G36" s="94"/>
      <c r="H36" s="94">
        <f t="shared" si="11"/>
        <v>38</v>
      </c>
      <c r="I36" s="94">
        <f t="shared" si="11"/>
        <v>0</v>
      </c>
      <c r="J36" s="94">
        <f t="shared" si="11"/>
        <v>0</v>
      </c>
      <c r="K36" s="94">
        <f t="shared" si="11"/>
        <v>38</v>
      </c>
      <c r="L36" s="94">
        <f t="shared" si="11"/>
        <v>2937037</v>
      </c>
      <c r="M36" s="94">
        <f t="shared" si="11"/>
        <v>0</v>
      </c>
      <c r="N36" s="94">
        <f t="shared" si="11"/>
        <v>5665455</v>
      </c>
      <c r="O36" s="142">
        <f t="shared" si="11"/>
        <v>8602492</v>
      </c>
      <c r="P36" s="150">
        <f t="shared" si="11"/>
        <v>0</v>
      </c>
      <c r="Q36" s="94">
        <f t="shared" si="11"/>
        <v>0</v>
      </c>
      <c r="R36" s="94">
        <f t="shared" si="11"/>
        <v>2250910</v>
      </c>
      <c r="S36" s="95">
        <f t="shared" si="11"/>
        <v>2250910</v>
      </c>
      <c r="T36" s="107">
        <f t="shared" si="11"/>
        <v>2937037</v>
      </c>
      <c r="U36" s="94">
        <f t="shared" si="11"/>
        <v>0</v>
      </c>
      <c r="V36" s="94">
        <f t="shared" si="11"/>
        <v>7916365</v>
      </c>
      <c r="W36" s="95">
        <f t="shared" si="11"/>
        <v>10853402</v>
      </c>
    </row>
    <row r="37" spans="2:23" ht="20.100000000000001" customHeight="1">
      <c r="B37" s="219"/>
      <c r="C37" s="212"/>
      <c r="D37" s="212"/>
      <c r="E37" s="128" t="s">
        <v>91</v>
      </c>
      <c r="F37" s="129">
        <f>T37/(H37+J37)/12</f>
        <v>32142.273333333334</v>
      </c>
      <c r="G37" s="129">
        <f>U37/I37/12</f>
        <v>3173.4543010752691</v>
      </c>
      <c r="H37" s="129">
        <f t="shared" si="11"/>
        <v>60</v>
      </c>
      <c r="I37" s="129">
        <f t="shared" si="11"/>
        <v>2.48</v>
      </c>
      <c r="J37" s="129">
        <f t="shared" si="11"/>
        <v>90</v>
      </c>
      <c r="K37" s="129">
        <f t="shared" si="11"/>
        <v>152</v>
      </c>
      <c r="L37" s="129">
        <f t="shared" si="11"/>
        <v>14441240</v>
      </c>
      <c r="M37" s="129">
        <f t="shared" si="11"/>
        <v>22800</v>
      </c>
      <c r="N37" s="129">
        <f t="shared" si="11"/>
        <v>5665455</v>
      </c>
      <c r="O37" s="158">
        <f t="shared" si="11"/>
        <v>20129495</v>
      </c>
      <c r="P37" s="159">
        <f t="shared" si="11"/>
        <v>43414852</v>
      </c>
      <c r="Q37" s="129">
        <f t="shared" si="11"/>
        <v>71642</v>
      </c>
      <c r="R37" s="129">
        <f t="shared" si="11"/>
        <v>2250910</v>
      </c>
      <c r="S37" s="130">
        <f t="shared" si="11"/>
        <v>45737404</v>
      </c>
      <c r="T37" s="106">
        <f t="shared" si="11"/>
        <v>57856092</v>
      </c>
      <c r="U37" s="129">
        <f t="shared" si="11"/>
        <v>94442</v>
      </c>
      <c r="V37" s="129">
        <f t="shared" si="11"/>
        <v>7916365</v>
      </c>
      <c r="W37" s="130">
        <f t="shared" si="11"/>
        <v>65866899</v>
      </c>
    </row>
    <row r="38" spans="2:23" ht="20.100000000000001" customHeight="1">
      <c r="B38" s="224">
        <v>315</v>
      </c>
      <c r="C38" s="211" t="s">
        <v>5</v>
      </c>
      <c r="D38" s="225" t="s">
        <v>121</v>
      </c>
      <c r="E38" s="88" t="s">
        <v>140</v>
      </c>
      <c r="F38" s="89">
        <f t="shared" si="0"/>
        <v>63423.177083333336</v>
      </c>
      <c r="G38" s="89"/>
      <c r="H38" s="89">
        <v>16</v>
      </c>
      <c r="I38" s="89">
        <v>0</v>
      </c>
      <c r="J38" s="89">
        <v>48</v>
      </c>
      <c r="K38" s="89">
        <v>64</v>
      </c>
      <c r="L38" s="89">
        <v>7306000</v>
      </c>
      <c r="M38" s="89">
        <v>0</v>
      </c>
      <c r="N38" s="89">
        <v>0</v>
      </c>
      <c r="O38" s="140">
        <v>7306000</v>
      </c>
      <c r="P38" s="148">
        <v>41403000</v>
      </c>
      <c r="Q38" s="89">
        <v>0</v>
      </c>
      <c r="R38" s="89">
        <v>0</v>
      </c>
      <c r="S38" s="90">
        <v>41403000</v>
      </c>
      <c r="T38" s="97">
        <v>48709000</v>
      </c>
      <c r="U38" s="89">
        <v>0</v>
      </c>
      <c r="V38" s="89">
        <v>0</v>
      </c>
      <c r="W38" s="90">
        <v>48709000</v>
      </c>
    </row>
    <row r="39" spans="2:23" ht="20.100000000000001" customHeight="1">
      <c r="B39" s="219"/>
      <c r="C39" s="212"/>
      <c r="D39" s="210"/>
      <c r="E39" s="84" t="s">
        <v>141</v>
      </c>
      <c r="F39" s="91">
        <f t="shared" si="0"/>
        <v>85638.888888888891</v>
      </c>
      <c r="G39" s="91"/>
      <c r="H39" s="91">
        <v>1</v>
      </c>
      <c r="I39" s="91">
        <v>0</v>
      </c>
      <c r="J39" s="91">
        <v>2</v>
      </c>
      <c r="K39" s="91">
        <v>3</v>
      </c>
      <c r="L39" s="91">
        <v>472000</v>
      </c>
      <c r="M39" s="91">
        <v>0</v>
      </c>
      <c r="N39" s="91">
        <v>0</v>
      </c>
      <c r="O39" s="141">
        <v>472000</v>
      </c>
      <c r="P39" s="149">
        <v>2611000</v>
      </c>
      <c r="Q39" s="91">
        <v>0</v>
      </c>
      <c r="R39" s="91">
        <v>0</v>
      </c>
      <c r="S39" s="92">
        <v>2611000</v>
      </c>
      <c r="T39" s="99">
        <f>3143000-60000</f>
        <v>3083000</v>
      </c>
      <c r="U39" s="91">
        <v>0</v>
      </c>
      <c r="V39" s="91">
        <v>0</v>
      </c>
      <c r="W39" s="92">
        <f>3143000-60000</f>
        <v>3083000</v>
      </c>
    </row>
    <row r="40" spans="2:23" ht="20.100000000000001" customHeight="1">
      <c r="B40" s="219"/>
      <c r="C40" s="212"/>
      <c r="D40" s="210"/>
      <c r="E40" s="84" t="s">
        <v>91</v>
      </c>
      <c r="F40" s="91">
        <f t="shared" si="0"/>
        <v>64417.910447761191</v>
      </c>
      <c r="G40" s="91"/>
      <c r="H40" s="91">
        <f t="shared" ref="H40:W40" si="12">H38+H39</f>
        <v>17</v>
      </c>
      <c r="I40" s="91">
        <f t="shared" si="12"/>
        <v>0</v>
      </c>
      <c r="J40" s="91">
        <f t="shared" si="12"/>
        <v>50</v>
      </c>
      <c r="K40" s="91">
        <f t="shared" si="12"/>
        <v>67</v>
      </c>
      <c r="L40" s="91">
        <f t="shared" si="12"/>
        <v>7778000</v>
      </c>
      <c r="M40" s="91">
        <f t="shared" si="12"/>
        <v>0</v>
      </c>
      <c r="N40" s="91">
        <f t="shared" si="12"/>
        <v>0</v>
      </c>
      <c r="O40" s="141">
        <f t="shared" si="12"/>
        <v>7778000</v>
      </c>
      <c r="P40" s="149">
        <f t="shared" si="12"/>
        <v>44014000</v>
      </c>
      <c r="Q40" s="91">
        <f t="shared" si="12"/>
        <v>0</v>
      </c>
      <c r="R40" s="91">
        <f t="shared" si="12"/>
        <v>0</v>
      </c>
      <c r="S40" s="92">
        <f t="shared" si="12"/>
        <v>44014000</v>
      </c>
      <c r="T40" s="99">
        <f t="shared" si="12"/>
        <v>51792000</v>
      </c>
      <c r="U40" s="91">
        <f t="shared" si="12"/>
        <v>0</v>
      </c>
      <c r="V40" s="91">
        <f t="shared" si="12"/>
        <v>0</v>
      </c>
      <c r="W40" s="92">
        <f t="shared" si="12"/>
        <v>51792000</v>
      </c>
    </row>
    <row r="41" spans="2:23" ht="20.100000000000001" customHeight="1">
      <c r="B41" s="219"/>
      <c r="C41" s="212"/>
      <c r="D41" s="210" t="s">
        <v>120</v>
      </c>
      <c r="E41" s="82" t="s">
        <v>140</v>
      </c>
      <c r="F41" s="91">
        <f t="shared" si="0"/>
        <v>27917.650219298244</v>
      </c>
      <c r="G41" s="91"/>
      <c r="H41" s="91">
        <v>46</v>
      </c>
      <c r="I41" s="91">
        <v>0</v>
      </c>
      <c r="J41" s="91">
        <v>30</v>
      </c>
      <c r="K41" s="91">
        <v>76</v>
      </c>
      <c r="L41" s="91">
        <v>3141108</v>
      </c>
      <c r="M41" s="91">
        <v>0</v>
      </c>
      <c r="N41" s="91">
        <v>0</v>
      </c>
      <c r="O41" s="141">
        <v>3141108</v>
      </c>
      <c r="P41" s="149">
        <v>22319789</v>
      </c>
      <c r="Q41" s="91">
        <v>0</v>
      </c>
      <c r="R41" s="91">
        <v>0</v>
      </c>
      <c r="S41" s="92">
        <v>22319789</v>
      </c>
      <c r="T41" s="99">
        <v>25460897</v>
      </c>
      <c r="U41" s="91">
        <v>0</v>
      </c>
      <c r="V41" s="91">
        <v>0</v>
      </c>
      <c r="W41" s="92">
        <v>25460897</v>
      </c>
    </row>
    <row r="42" spans="2:23" ht="20.100000000000001" customHeight="1">
      <c r="B42" s="219"/>
      <c r="C42" s="212"/>
      <c r="D42" s="210"/>
      <c r="E42" s="84" t="s">
        <v>141</v>
      </c>
      <c r="F42" s="91">
        <f t="shared" si="0"/>
        <v>32131.21875</v>
      </c>
      <c r="G42" s="91"/>
      <c r="H42" s="91">
        <v>1</v>
      </c>
      <c r="I42" s="91">
        <v>0</v>
      </c>
      <c r="J42" s="91">
        <v>7</v>
      </c>
      <c r="K42" s="91">
        <v>8</v>
      </c>
      <c r="L42" s="91">
        <v>58118</v>
      </c>
      <c r="M42" s="91">
        <v>0</v>
      </c>
      <c r="N42" s="91">
        <v>1088070</v>
      </c>
      <c r="O42" s="141">
        <v>1146188</v>
      </c>
      <c r="P42" s="149">
        <v>3026479</v>
      </c>
      <c r="Q42" s="91">
        <v>0</v>
      </c>
      <c r="R42" s="91">
        <v>1770000</v>
      </c>
      <c r="S42" s="92">
        <v>4796479</v>
      </c>
      <c r="T42" s="99">
        <f>3024597+60000</f>
        <v>3084597</v>
      </c>
      <c r="U42" s="91">
        <v>0</v>
      </c>
      <c r="V42" s="91">
        <v>2858070</v>
      </c>
      <c r="W42" s="92">
        <f>5882667+60000</f>
        <v>5942667</v>
      </c>
    </row>
    <row r="43" spans="2:23" ht="20.100000000000001" customHeight="1">
      <c r="B43" s="219"/>
      <c r="C43" s="212"/>
      <c r="D43" s="226"/>
      <c r="E43" s="85" t="s">
        <v>91</v>
      </c>
      <c r="F43" s="86">
        <f t="shared" si="0"/>
        <v>28318.942460317459</v>
      </c>
      <c r="G43" s="86"/>
      <c r="H43" s="86">
        <f t="shared" ref="H43:W43" si="13">H41+H42</f>
        <v>47</v>
      </c>
      <c r="I43" s="86">
        <f t="shared" si="13"/>
        <v>0</v>
      </c>
      <c r="J43" s="86">
        <f t="shared" si="13"/>
        <v>37</v>
      </c>
      <c r="K43" s="86">
        <f t="shared" si="13"/>
        <v>84</v>
      </c>
      <c r="L43" s="86">
        <f t="shared" si="13"/>
        <v>3199226</v>
      </c>
      <c r="M43" s="86">
        <f t="shared" si="13"/>
        <v>0</v>
      </c>
      <c r="N43" s="86">
        <f t="shared" si="13"/>
        <v>1088070</v>
      </c>
      <c r="O43" s="139">
        <f t="shared" si="13"/>
        <v>4287296</v>
      </c>
      <c r="P43" s="147">
        <f t="shared" si="13"/>
        <v>25346268</v>
      </c>
      <c r="Q43" s="86">
        <f t="shared" si="13"/>
        <v>0</v>
      </c>
      <c r="R43" s="86">
        <f t="shared" si="13"/>
        <v>1770000</v>
      </c>
      <c r="S43" s="87">
        <f t="shared" si="13"/>
        <v>27116268</v>
      </c>
      <c r="T43" s="96">
        <f t="shared" si="13"/>
        <v>28545494</v>
      </c>
      <c r="U43" s="86">
        <f t="shared" si="13"/>
        <v>0</v>
      </c>
      <c r="V43" s="86">
        <f t="shared" si="13"/>
        <v>2858070</v>
      </c>
      <c r="W43" s="87">
        <f t="shared" si="13"/>
        <v>31403564</v>
      </c>
    </row>
    <row r="44" spans="2:23" ht="20.100000000000001" customHeight="1">
      <c r="B44" s="219"/>
      <c r="C44" s="212"/>
      <c r="D44" s="212" t="s">
        <v>122</v>
      </c>
      <c r="E44" s="125" t="s">
        <v>140</v>
      </c>
      <c r="F44" s="94">
        <f t="shared" si="0"/>
        <v>44148.748214285712</v>
      </c>
      <c r="G44" s="94"/>
      <c r="H44" s="94">
        <v>62</v>
      </c>
      <c r="I44" s="94">
        <f t="shared" ref="H44:W46" si="14">I38+I41</f>
        <v>0</v>
      </c>
      <c r="J44" s="94">
        <v>78</v>
      </c>
      <c r="K44" s="94">
        <v>140</v>
      </c>
      <c r="L44" s="94">
        <f t="shared" si="14"/>
        <v>10447108</v>
      </c>
      <c r="M44" s="94">
        <f t="shared" si="14"/>
        <v>0</v>
      </c>
      <c r="N44" s="94">
        <f t="shared" si="14"/>
        <v>0</v>
      </c>
      <c r="O44" s="142">
        <f t="shared" si="14"/>
        <v>10447108</v>
      </c>
      <c r="P44" s="150">
        <f t="shared" si="14"/>
        <v>63722789</v>
      </c>
      <c r="Q44" s="94">
        <f t="shared" si="14"/>
        <v>0</v>
      </c>
      <c r="R44" s="94">
        <f t="shared" si="14"/>
        <v>0</v>
      </c>
      <c r="S44" s="95">
        <f t="shared" si="14"/>
        <v>63722789</v>
      </c>
      <c r="T44" s="107">
        <f t="shared" si="14"/>
        <v>74169897</v>
      </c>
      <c r="U44" s="94">
        <f t="shared" si="14"/>
        <v>0</v>
      </c>
      <c r="V44" s="94">
        <f t="shared" si="14"/>
        <v>0</v>
      </c>
      <c r="W44" s="95">
        <f t="shared" si="14"/>
        <v>74169897</v>
      </c>
    </row>
    <row r="45" spans="2:23" ht="20.100000000000001" customHeight="1">
      <c r="B45" s="219"/>
      <c r="C45" s="212"/>
      <c r="D45" s="212"/>
      <c r="E45" s="93" t="s">
        <v>141</v>
      </c>
      <c r="F45" s="94">
        <f t="shared" si="0"/>
        <v>46724.219696969696</v>
      </c>
      <c r="G45" s="94"/>
      <c r="H45" s="94">
        <f t="shared" si="14"/>
        <v>2</v>
      </c>
      <c r="I45" s="94">
        <f t="shared" si="14"/>
        <v>0</v>
      </c>
      <c r="J45" s="94">
        <f t="shared" si="14"/>
        <v>9</v>
      </c>
      <c r="K45" s="94">
        <f t="shared" si="14"/>
        <v>11</v>
      </c>
      <c r="L45" s="94">
        <f t="shared" si="14"/>
        <v>530118</v>
      </c>
      <c r="M45" s="94">
        <f t="shared" si="14"/>
        <v>0</v>
      </c>
      <c r="N45" s="94">
        <f t="shared" si="14"/>
        <v>1088070</v>
      </c>
      <c r="O45" s="142">
        <f t="shared" si="14"/>
        <v>1618188</v>
      </c>
      <c r="P45" s="150">
        <f t="shared" si="14"/>
        <v>5637479</v>
      </c>
      <c r="Q45" s="94">
        <f t="shared" si="14"/>
        <v>0</v>
      </c>
      <c r="R45" s="94">
        <f t="shared" si="14"/>
        <v>1770000</v>
      </c>
      <c r="S45" s="95">
        <f t="shared" si="14"/>
        <v>7407479</v>
      </c>
      <c r="T45" s="107">
        <f t="shared" si="14"/>
        <v>6167597</v>
      </c>
      <c r="U45" s="94">
        <f t="shared" si="14"/>
        <v>0</v>
      </c>
      <c r="V45" s="94">
        <f t="shared" si="14"/>
        <v>2858070</v>
      </c>
      <c r="W45" s="95">
        <f t="shared" si="14"/>
        <v>9025667</v>
      </c>
    </row>
    <row r="46" spans="2:23" ht="20.100000000000001" customHeight="1">
      <c r="B46" s="220"/>
      <c r="C46" s="213"/>
      <c r="D46" s="213"/>
      <c r="E46" s="128" t="s">
        <v>91</v>
      </c>
      <c r="F46" s="94">
        <f t="shared" si="0"/>
        <v>44336.365342163357</v>
      </c>
      <c r="G46" s="94"/>
      <c r="H46" s="94">
        <f>H40+H43</f>
        <v>64</v>
      </c>
      <c r="I46" s="94">
        <f t="shared" si="14"/>
        <v>0</v>
      </c>
      <c r="J46" s="94">
        <f t="shared" si="14"/>
        <v>87</v>
      </c>
      <c r="K46" s="94">
        <f t="shared" si="14"/>
        <v>151</v>
      </c>
      <c r="L46" s="94">
        <f t="shared" si="14"/>
        <v>10977226</v>
      </c>
      <c r="M46" s="94">
        <f t="shared" si="14"/>
        <v>0</v>
      </c>
      <c r="N46" s="94">
        <f t="shared" si="14"/>
        <v>1088070</v>
      </c>
      <c r="O46" s="142">
        <f t="shared" si="14"/>
        <v>12065296</v>
      </c>
      <c r="P46" s="150">
        <f t="shared" si="14"/>
        <v>69360268</v>
      </c>
      <c r="Q46" s="94">
        <f t="shared" si="14"/>
        <v>0</v>
      </c>
      <c r="R46" s="94">
        <f t="shared" si="14"/>
        <v>1770000</v>
      </c>
      <c r="S46" s="95">
        <f t="shared" si="14"/>
        <v>71130268</v>
      </c>
      <c r="T46" s="107">
        <f t="shared" si="14"/>
        <v>80337494</v>
      </c>
      <c r="U46" s="94">
        <f t="shared" si="14"/>
        <v>0</v>
      </c>
      <c r="V46" s="94">
        <f t="shared" si="14"/>
        <v>2858070</v>
      </c>
      <c r="W46" s="95">
        <f t="shared" si="14"/>
        <v>83195564</v>
      </c>
    </row>
    <row r="47" spans="2:23" ht="20.100000000000001" customHeight="1">
      <c r="B47" s="224">
        <v>317</v>
      </c>
      <c r="C47" s="211" t="s">
        <v>6</v>
      </c>
      <c r="D47" s="225" t="s">
        <v>121</v>
      </c>
      <c r="E47" s="88" t="s">
        <v>140</v>
      </c>
      <c r="F47" s="89">
        <f t="shared" si="0"/>
        <v>46671.160169915041</v>
      </c>
      <c r="G47" s="89">
        <f>U47/I47/12</f>
        <v>17844.254065040648</v>
      </c>
      <c r="H47" s="89">
        <v>0</v>
      </c>
      <c r="I47" s="89">
        <v>41</v>
      </c>
      <c r="J47" s="89">
        <v>667</v>
      </c>
      <c r="K47" s="89">
        <v>708</v>
      </c>
      <c r="L47" s="89">
        <v>56033395</v>
      </c>
      <c r="M47" s="89">
        <v>1316906</v>
      </c>
      <c r="N47" s="89">
        <v>0</v>
      </c>
      <c r="O47" s="140">
        <v>57350301</v>
      </c>
      <c r="P47" s="148">
        <v>317522571</v>
      </c>
      <c r="Q47" s="89">
        <v>7462467</v>
      </c>
      <c r="R47" s="89">
        <v>0</v>
      </c>
      <c r="S47" s="90">
        <v>324985038</v>
      </c>
      <c r="T47" s="97">
        <v>373555966</v>
      </c>
      <c r="U47" s="89">
        <v>8779373</v>
      </c>
      <c r="V47" s="89">
        <v>0</v>
      </c>
      <c r="W47" s="90">
        <v>382335339</v>
      </c>
    </row>
    <row r="48" spans="2:23" ht="20.100000000000001" customHeight="1">
      <c r="B48" s="219"/>
      <c r="C48" s="212"/>
      <c r="D48" s="210"/>
      <c r="E48" s="84" t="s">
        <v>141</v>
      </c>
      <c r="F48" s="91"/>
      <c r="G48" s="91"/>
      <c r="H48" s="91">
        <v>0</v>
      </c>
      <c r="I48" s="91">
        <f>I42+I45</f>
        <v>0</v>
      </c>
      <c r="J48" s="91">
        <v>0</v>
      </c>
      <c r="K48" s="91">
        <v>0</v>
      </c>
      <c r="L48" s="91">
        <v>0</v>
      </c>
      <c r="M48" s="91">
        <f>M42+M45</f>
        <v>0</v>
      </c>
      <c r="N48" s="91">
        <v>3548172</v>
      </c>
      <c r="O48" s="141">
        <v>3548172</v>
      </c>
      <c r="P48" s="149">
        <v>0</v>
      </c>
      <c r="Q48" s="91">
        <f>Q42+Q45</f>
        <v>0</v>
      </c>
      <c r="R48" s="91">
        <v>20302851</v>
      </c>
      <c r="S48" s="92">
        <v>20302851</v>
      </c>
      <c r="T48" s="99">
        <v>0</v>
      </c>
      <c r="U48" s="91">
        <f>U42+U45</f>
        <v>0</v>
      </c>
      <c r="V48" s="91">
        <v>23851023</v>
      </c>
      <c r="W48" s="92">
        <v>23851023</v>
      </c>
    </row>
    <row r="49" spans="2:23" ht="20.100000000000001" customHeight="1">
      <c r="B49" s="219"/>
      <c r="C49" s="212"/>
      <c r="D49" s="210"/>
      <c r="E49" s="84" t="s">
        <v>91</v>
      </c>
      <c r="F49" s="91">
        <f t="shared" si="0"/>
        <v>46671.160169915041</v>
      </c>
      <c r="G49" s="91">
        <f>U49/I49/12</f>
        <v>17844.254065040648</v>
      </c>
      <c r="H49" s="91">
        <f t="shared" ref="H49:W49" si="15">H47+H48</f>
        <v>0</v>
      </c>
      <c r="I49" s="91">
        <f t="shared" si="15"/>
        <v>41</v>
      </c>
      <c r="J49" s="91">
        <f t="shared" si="15"/>
        <v>667</v>
      </c>
      <c r="K49" s="91">
        <f t="shared" si="15"/>
        <v>708</v>
      </c>
      <c r="L49" s="91">
        <f t="shared" si="15"/>
        <v>56033395</v>
      </c>
      <c r="M49" s="91">
        <f t="shared" si="15"/>
        <v>1316906</v>
      </c>
      <c r="N49" s="91">
        <f t="shared" si="15"/>
        <v>3548172</v>
      </c>
      <c r="O49" s="141">
        <f t="shared" si="15"/>
        <v>60898473</v>
      </c>
      <c r="P49" s="149">
        <f t="shared" si="15"/>
        <v>317522571</v>
      </c>
      <c r="Q49" s="91">
        <f t="shared" si="15"/>
        <v>7462467</v>
      </c>
      <c r="R49" s="91">
        <f t="shared" si="15"/>
        <v>20302851</v>
      </c>
      <c r="S49" s="92">
        <f t="shared" si="15"/>
        <v>345287889</v>
      </c>
      <c r="T49" s="99">
        <f t="shared" si="15"/>
        <v>373555966</v>
      </c>
      <c r="U49" s="91">
        <f t="shared" si="15"/>
        <v>8779373</v>
      </c>
      <c r="V49" s="91">
        <f t="shared" si="15"/>
        <v>23851023</v>
      </c>
      <c r="W49" s="92">
        <f t="shared" si="15"/>
        <v>406186362</v>
      </c>
    </row>
    <row r="50" spans="2:23" ht="20.100000000000001" customHeight="1">
      <c r="B50" s="219"/>
      <c r="C50" s="212"/>
      <c r="D50" s="210" t="s">
        <v>120</v>
      </c>
      <c r="E50" s="82" t="s">
        <v>140</v>
      </c>
      <c r="F50" s="91">
        <f t="shared" si="0"/>
        <v>49679.333333333336</v>
      </c>
      <c r="G50" s="91"/>
      <c r="H50" s="91">
        <v>0</v>
      </c>
      <c r="I50" s="91">
        <v>0</v>
      </c>
      <c r="J50" s="91">
        <v>30</v>
      </c>
      <c r="K50" s="91">
        <v>30</v>
      </c>
      <c r="L50" s="91">
        <v>2682684</v>
      </c>
      <c r="M50" s="91">
        <v>0</v>
      </c>
      <c r="N50" s="91">
        <v>0</v>
      </c>
      <c r="O50" s="141">
        <v>2682684</v>
      </c>
      <c r="P50" s="149">
        <v>15201876</v>
      </c>
      <c r="Q50" s="91">
        <v>0</v>
      </c>
      <c r="R50" s="91">
        <v>0</v>
      </c>
      <c r="S50" s="92">
        <v>15201876</v>
      </c>
      <c r="T50" s="99">
        <v>17884560</v>
      </c>
      <c r="U50" s="91">
        <v>0</v>
      </c>
      <c r="V50" s="91">
        <v>0</v>
      </c>
      <c r="W50" s="92">
        <v>17884560</v>
      </c>
    </row>
    <row r="51" spans="2:23" ht="20.100000000000001" customHeight="1">
      <c r="B51" s="219"/>
      <c r="C51" s="212"/>
      <c r="D51" s="210"/>
      <c r="E51" s="84" t="s">
        <v>141</v>
      </c>
      <c r="F51" s="91"/>
      <c r="G51" s="91"/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1624469</v>
      </c>
      <c r="O51" s="141">
        <v>1624469</v>
      </c>
      <c r="P51" s="149">
        <v>0</v>
      </c>
      <c r="Q51" s="91">
        <v>0</v>
      </c>
      <c r="R51" s="91">
        <v>9205324</v>
      </c>
      <c r="S51" s="92">
        <v>9205324</v>
      </c>
      <c r="T51" s="99">
        <v>0</v>
      </c>
      <c r="U51" s="91">
        <v>0</v>
      </c>
      <c r="V51" s="91">
        <v>10829793</v>
      </c>
      <c r="W51" s="92">
        <v>10829793</v>
      </c>
    </row>
    <row r="52" spans="2:23" ht="20.100000000000001" customHeight="1">
      <c r="B52" s="219"/>
      <c r="C52" s="212"/>
      <c r="D52" s="210"/>
      <c r="E52" s="85" t="s">
        <v>91</v>
      </c>
      <c r="F52" s="91">
        <f t="shared" si="0"/>
        <v>49679.333333333336</v>
      </c>
      <c r="G52" s="91"/>
      <c r="H52" s="91">
        <f>H50+H51</f>
        <v>0</v>
      </c>
      <c r="I52" s="91">
        <f t="shared" ref="I52:W52" si="16">I50+I51</f>
        <v>0</v>
      </c>
      <c r="J52" s="91">
        <f t="shared" si="16"/>
        <v>30</v>
      </c>
      <c r="K52" s="91">
        <f t="shared" si="16"/>
        <v>30</v>
      </c>
      <c r="L52" s="91">
        <f t="shared" si="16"/>
        <v>2682684</v>
      </c>
      <c r="M52" s="91">
        <f t="shared" si="16"/>
        <v>0</v>
      </c>
      <c r="N52" s="91">
        <f t="shared" si="16"/>
        <v>1624469</v>
      </c>
      <c r="O52" s="141">
        <f t="shared" si="16"/>
        <v>4307153</v>
      </c>
      <c r="P52" s="149">
        <f t="shared" si="16"/>
        <v>15201876</v>
      </c>
      <c r="Q52" s="91">
        <f t="shared" si="16"/>
        <v>0</v>
      </c>
      <c r="R52" s="91">
        <f t="shared" si="16"/>
        <v>9205324</v>
      </c>
      <c r="S52" s="92">
        <f t="shared" si="16"/>
        <v>24407200</v>
      </c>
      <c r="T52" s="99">
        <f t="shared" si="16"/>
        <v>17884560</v>
      </c>
      <c r="U52" s="91">
        <f t="shared" si="16"/>
        <v>0</v>
      </c>
      <c r="V52" s="91">
        <f t="shared" si="16"/>
        <v>10829793</v>
      </c>
      <c r="W52" s="92">
        <f t="shared" si="16"/>
        <v>28714353</v>
      </c>
    </row>
    <row r="53" spans="2:23" ht="20.100000000000001" customHeight="1">
      <c r="B53" s="219"/>
      <c r="C53" s="212"/>
      <c r="D53" s="211" t="s">
        <v>122</v>
      </c>
      <c r="E53" s="125" t="s">
        <v>140</v>
      </c>
      <c r="F53" s="131">
        <f t="shared" si="0"/>
        <v>46800.636776661886</v>
      </c>
      <c r="G53" s="131">
        <f>U53/I53/12</f>
        <v>17844.254065040648</v>
      </c>
      <c r="H53" s="131">
        <f>H47+H50</f>
        <v>0</v>
      </c>
      <c r="I53" s="131">
        <f t="shared" ref="I53:W54" si="17">I47+I50</f>
        <v>41</v>
      </c>
      <c r="J53" s="131">
        <f t="shared" si="17"/>
        <v>697</v>
      </c>
      <c r="K53" s="131">
        <f t="shared" si="17"/>
        <v>738</v>
      </c>
      <c r="L53" s="131">
        <f t="shared" si="17"/>
        <v>58716079</v>
      </c>
      <c r="M53" s="131">
        <f t="shared" si="17"/>
        <v>1316906</v>
      </c>
      <c r="N53" s="131">
        <f t="shared" si="17"/>
        <v>0</v>
      </c>
      <c r="O53" s="166">
        <f t="shared" si="17"/>
        <v>60032985</v>
      </c>
      <c r="P53" s="167">
        <f t="shared" si="17"/>
        <v>332724447</v>
      </c>
      <c r="Q53" s="131">
        <f t="shared" si="17"/>
        <v>7462467</v>
      </c>
      <c r="R53" s="131">
        <f t="shared" si="17"/>
        <v>0</v>
      </c>
      <c r="S53" s="132">
        <f t="shared" si="17"/>
        <v>340186914</v>
      </c>
      <c r="T53" s="134">
        <f t="shared" si="17"/>
        <v>391440526</v>
      </c>
      <c r="U53" s="131">
        <f t="shared" si="17"/>
        <v>8779373</v>
      </c>
      <c r="V53" s="131">
        <f t="shared" si="17"/>
        <v>0</v>
      </c>
      <c r="W53" s="132">
        <f t="shared" si="17"/>
        <v>400219899</v>
      </c>
    </row>
    <row r="54" spans="2:23" ht="20.100000000000001" customHeight="1">
      <c r="B54" s="219"/>
      <c r="C54" s="212"/>
      <c r="D54" s="212"/>
      <c r="E54" s="93" t="s">
        <v>141</v>
      </c>
      <c r="F54" s="94"/>
      <c r="G54" s="94"/>
      <c r="H54" s="94">
        <f>H48+H51</f>
        <v>0</v>
      </c>
      <c r="I54" s="94">
        <f t="shared" si="17"/>
        <v>0</v>
      </c>
      <c r="J54" s="94">
        <v>0</v>
      </c>
      <c r="K54" s="94">
        <v>0</v>
      </c>
      <c r="L54" s="94">
        <v>0</v>
      </c>
      <c r="M54" s="94">
        <f t="shared" si="17"/>
        <v>0</v>
      </c>
      <c r="N54" s="94">
        <f t="shared" si="17"/>
        <v>5172641</v>
      </c>
      <c r="O54" s="142">
        <f t="shared" si="17"/>
        <v>5172641</v>
      </c>
      <c r="P54" s="150">
        <f t="shared" si="17"/>
        <v>0</v>
      </c>
      <c r="Q54" s="94">
        <f t="shared" si="17"/>
        <v>0</v>
      </c>
      <c r="R54" s="94">
        <f t="shared" si="17"/>
        <v>29508175</v>
      </c>
      <c r="S54" s="95">
        <f t="shared" si="17"/>
        <v>29508175</v>
      </c>
      <c r="T54" s="107">
        <v>0</v>
      </c>
      <c r="U54" s="94">
        <f t="shared" si="17"/>
        <v>0</v>
      </c>
      <c r="V54" s="94">
        <f t="shared" si="17"/>
        <v>34680816</v>
      </c>
      <c r="W54" s="95">
        <f t="shared" si="17"/>
        <v>34680816</v>
      </c>
    </row>
    <row r="55" spans="2:23" ht="20.100000000000001" customHeight="1">
      <c r="B55" s="220"/>
      <c r="C55" s="213"/>
      <c r="D55" s="213"/>
      <c r="E55" s="128" t="s">
        <v>91</v>
      </c>
      <c r="F55" s="129">
        <f t="shared" si="0"/>
        <v>46800.636776661886</v>
      </c>
      <c r="G55" s="129">
        <f>U55/I55/12</f>
        <v>17844.254065040648</v>
      </c>
      <c r="H55" s="129">
        <f>H49+H52</f>
        <v>0</v>
      </c>
      <c r="I55" s="129">
        <f t="shared" ref="I55:W55" si="18">I53+I54</f>
        <v>41</v>
      </c>
      <c r="J55" s="129">
        <f>J53+J54</f>
        <v>697</v>
      </c>
      <c r="K55" s="129">
        <f t="shared" si="18"/>
        <v>738</v>
      </c>
      <c r="L55" s="129">
        <f t="shared" si="18"/>
        <v>58716079</v>
      </c>
      <c r="M55" s="129">
        <f t="shared" si="18"/>
        <v>1316906</v>
      </c>
      <c r="N55" s="129">
        <f t="shared" si="18"/>
        <v>5172641</v>
      </c>
      <c r="O55" s="158">
        <f t="shared" si="18"/>
        <v>65205626</v>
      </c>
      <c r="P55" s="159">
        <f t="shared" si="18"/>
        <v>332724447</v>
      </c>
      <c r="Q55" s="129">
        <f t="shared" si="18"/>
        <v>7462467</v>
      </c>
      <c r="R55" s="129">
        <f t="shared" si="18"/>
        <v>29508175</v>
      </c>
      <c r="S55" s="130">
        <f t="shared" si="18"/>
        <v>369695089</v>
      </c>
      <c r="T55" s="106">
        <f t="shared" si="18"/>
        <v>391440526</v>
      </c>
      <c r="U55" s="129">
        <f t="shared" si="18"/>
        <v>8779373</v>
      </c>
      <c r="V55" s="129">
        <f t="shared" si="18"/>
        <v>34680816</v>
      </c>
      <c r="W55" s="130">
        <f t="shared" si="18"/>
        <v>434900715</v>
      </c>
    </row>
    <row r="56" spans="2:23" ht="20.100000000000001" customHeight="1">
      <c r="B56" s="224">
        <v>322</v>
      </c>
      <c r="C56" s="211" t="s">
        <v>7</v>
      </c>
      <c r="D56" s="231" t="s">
        <v>138</v>
      </c>
      <c r="E56" s="88" t="s">
        <v>140</v>
      </c>
      <c r="F56" s="89">
        <f t="shared" si="0"/>
        <v>38693.762967687078</v>
      </c>
      <c r="G56" s="89">
        <f>U56/I56/12</f>
        <v>19045.95</v>
      </c>
      <c r="H56" s="89">
        <v>0</v>
      </c>
      <c r="I56" s="89">
        <v>30</v>
      </c>
      <c r="J56" s="89">
        <v>392</v>
      </c>
      <c r="K56" s="89">
        <v>422</v>
      </c>
      <c r="L56" s="89">
        <v>5452890</v>
      </c>
      <c r="M56" s="89">
        <v>0</v>
      </c>
      <c r="N56" s="89">
        <v>0</v>
      </c>
      <c r="O56" s="140">
        <f>SUM(L56:N56)</f>
        <v>5452890</v>
      </c>
      <c r="P56" s="148">
        <v>176562571</v>
      </c>
      <c r="Q56" s="89">
        <v>6856542</v>
      </c>
      <c r="R56" s="89">
        <v>0</v>
      </c>
      <c r="S56" s="90">
        <v>183419113</v>
      </c>
      <c r="T56" s="97">
        <f>L56+P56</f>
        <v>182015461</v>
      </c>
      <c r="U56" s="89">
        <f>Q56+M56</f>
        <v>6856542</v>
      </c>
      <c r="V56" s="89">
        <f>N56+R56</f>
        <v>0</v>
      </c>
      <c r="W56" s="90">
        <f>SUM(T56:V56)</f>
        <v>188872003</v>
      </c>
    </row>
    <row r="57" spans="2:23" ht="20.100000000000001" customHeight="1">
      <c r="B57" s="219"/>
      <c r="C57" s="212"/>
      <c r="D57" s="232"/>
      <c r="E57" s="84" t="s">
        <v>141</v>
      </c>
      <c r="F57" s="91">
        <f>T57/(H57+J57)/12</f>
        <v>203600.93055555553</v>
      </c>
      <c r="G57" s="91"/>
      <c r="H57" s="91">
        <v>0</v>
      </c>
      <c r="I57" s="91">
        <v>0</v>
      </c>
      <c r="J57" s="91">
        <v>6</v>
      </c>
      <c r="K57" s="91">
        <v>6</v>
      </c>
      <c r="L57" s="91">
        <v>12227608</v>
      </c>
      <c r="M57" s="91">
        <v>0</v>
      </c>
      <c r="N57" s="91">
        <v>50097</v>
      </c>
      <c r="O57" s="141">
        <f>SUM(L57:N57)</f>
        <v>12277705</v>
      </c>
      <c r="P57" s="149">
        <v>2431659</v>
      </c>
      <c r="Q57" s="91">
        <v>0</v>
      </c>
      <c r="R57" s="91">
        <v>0</v>
      </c>
      <c r="S57" s="92">
        <v>2431659</v>
      </c>
      <c r="T57" s="99">
        <f>L57+P57</f>
        <v>14659267</v>
      </c>
      <c r="U57" s="91">
        <v>0</v>
      </c>
      <c r="V57" s="91">
        <f>N57+R57</f>
        <v>50097</v>
      </c>
      <c r="W57" s="92">
        <f>SUM(T57:V57)</f>
        <v>14709364</v>
      </c>
    </row>
    <row r="58" spans="2:23" ht="20.100000000000001" customHeight="1">
      <c r="B58" s="219"/>
      <c r="C58" s="212"/>
      <c r="D58" s="232"/>
      <c r="E58" s="84" t="s">
        <v>91</v>
      </c>
      <c r="F58" s="91">
        <f t="shared" si="0"/>
        <v>41179.800670016753</v>
      </c>
      <c r="G58" s="91">
        <f>U58/I58/12</f>
        <v>19045.95</v>
      </c>
      <c r="H58" s="91">
        <f t="shared" ref="H58:W58" si="19">H56+H57</f>
        <v>0</v>
      </c>
      <c r="I58" s="91">
        <f t="shared" si="19"/>
        <v>30</v>
      </c>
      <c r="J58" s="91">
        <f t="shared" si="19"/>
        <v>398</v>
      </c>
      <c r="K58" s="91">
        <f t="shared" si="19"/>
        <v>428</v>
      </c>
      <c r="L58" s="91">
        <f>L56+L57</f>
        <v>17680498</v>
      </c>
      <c r="M58" s="91">
        <v>0</v>
      </c>
      <c r="N58" s="91">
        <f t="shared" si="19"/>
        <v>50097</v>
      </c>
      <c r="O58" s="141">
        <f t="shared" si="19"/>
        <v>17730595</v>
      </c>
      <c r="P58" s="149">
        <f t="shared" si="19"/>
        <v>178994230</v>
      </c>
      <c r="Q58" s="91">
        <f t="shared" si="19"/>
        <v>6856542</v>
      </c>
      <c r="R58" s="91">
        <f t="shared" si="19"/>
        <v>0</v>
      </c>
      <c r="S58" s="92">
        <f t="shared" si="19"/>
        <v>185850772</v>
      </c>
      <c r="T58" s="99">
        <f t="shared" si="19"/>
        <v>196674728</v>
      </c>
      <c r="U58" s="91">
        <f t="shared" si="19"/>
        <v>6856542</v>
      </c>
      <c r="V58" s="91">
        <f t="shared" si="19"/>
        <v>50097</v>
      </c>
      <c r="W58" s="92">
        <f t="shared" si="19"/>
        <v>203581367</v>
      </c>
    </row>
    <row r="59" spans="2:23" ht="20.100000000000001" customHeight="1">
      <c r="B59" s="219"/>
      <c r="C59" s="212"/>
      <c r="D59" s="210" t="s">
        <v>120</v>
      </c>
      <c r="E59" s="82" t="s">
        <v>140</v>
      </c>
      <c r="F59" s="91">
        <f t="shared" si="0"/>
        <v>45577.777777777781</v>
      </c>
      <c r="G59" s="91"/>
      <c r="H59" s="91">
        <v>0</v>
      </c>
      <c r="I59" s="91">
        <v>0</v>
      </c>
      <c r="J59" s="91">
        <v>9</v>
      </c>
      <c r="K59" s="91">
        <v>9</v>
      </c>
      <c r="L59" s="91">
        <v>942000</v>
      </c>
      <c r="M59" s="91">
        <v>0</v>
      </c>
      <c r="N59" s="91">
        <v>0</v>
      </c>
      <c r="O59" s="141">
        <f>SUM(L59:N59)</f>
        <v>942000</v>
      </c>
      <c r="P59" s="149">
        <v>3980400</v>
      </c>
      <c r="Q59" s="91">
        <v>0</v>
      </c>
      <c r="R59" s="91">
        <v>0</v>
      </c>
      <c r="S59" s="92">
        <v>3980400</v>
      </c>
      <c r="T59" s="99">
        <f>L59+P59</f>
        <v>4922400</v>
      </c>
      <c r="U59" s="91">
        <v>0</v>
      </c>
      <c r="V59" s="91">
        <v>0</v>
      </c>
      <c r="W59" s="92">
        <f>SUM(T59:V59)</f>
        <v>4922400</v>
      </c>
    </row>
    <row r="60" spans="2:23" ht="20.100000000000001" customHeight="1">
      <c r="B60" s="219"/>
      <c r="C60" s="212"/>
      <c r="D60" s="210"/>
      <c r="E60" s="84" t="s">
        <v>141</v>
      </c>
      <c r="F60" s="91">
        <f t="shared" si="0"/>
        <v>38779.280092592591</v>
      </c>
      <c r="G60" s="91"/>
      <c r="H60" s="91">
        <v>0</v>
      </c>
      <c r="I60" s="91">
        <v>0</v>
      </c>
      <c r="J60" s="91">
        <v>36</v>
      </c>
      <c r="K60" s="91">
        <v>36</v>
      </c>
      <c r="L60" s="91">
        <v>2720074</v>
      </c>
      <c r="M60" s="91">
        <v>0</v>
      </c>
      <c r="N60" s="91">
        <v>112658</v>
      </c>
      <c r="O60" s="141">
        <f>SUM(L60:N60)</f>
        <v>2832732</v>
      </c>
      <c r="P60" s="149">
        <v>14032575</v>
      </c>
      <c r="Q60" s="91">
        <v>0</v>
      </c>
      <c r="R60" s="91">
        <v>8568312</v>
      </c>
      <c r="S60" s="92">
        <v>22600887</v>
      </c>
      <c r="T60" s="99">
        <f>L60+P60</f>
        <v>16752649</v>
      </c>
      <c r="U60" s="91">
        <v>0</v>
      </c>
      <c r="V60" s="91">
        <f>R60+N60</f>
        <v>8680970</v>
      </c>
      <c r="W60" s="92">
        <f>SUM(T60:V60)</f>
        <v>25433619</v>
      </c>
    </row>
    <row r="61" spans="2:23" ht="20.100000000000001" customHeight="1">
      <c r="B61" s="219"/>
      <c r="C61" s="212"/>
      <c r="D61" s="226"/>
      <c r="E61" s="85" t="s">
        <v>91</v>
      </c>
      <c r="F61" s="86">
        <f t="shared" si="0"/>
        <v>40138.979629629634</v>
      </c>
      <c r="G61" s="86"/>
      <c r="H61" s="86">
        <f t="shared" ref="H61:W61" si="20">H59+H60</f>
        <v>0</v>
      </c>
      <c r="I61" s="86">
        <f t="shared" si="20"/>
        <v>0</v>
      </c>
      <c r="J61" s="86">
        <f t="shared" si="20"/>
        <v>45</v>
      </c>
      <c r="K61" s="86">
        <f t="shared" si="20"/>
        <v>45</v>
      </c>
      <c r="L61" s="86">
        <f t="shared" si="20"/>
        <v>3662074</v>
      </c>
      <c r="M61" s="86">
        <f t="shared" si="20"/>
        <v>0</v>
      </c>
      <c r="N61" s="86">
        <f t="shared" si="20"/>
        <v>112658</v>
      </c>
      <c r="O61" s="139">
        <f t="shared" si="20"/>
        <v>3774732</v>
      </c>
      <c r="P61" s="147">
        <f t="shared" si="20"/>
        <v>18012975</v>
      </c>
      <c r="Q61" s="86">
        <f t="shared" si="20"/>
        <v>0</v>
      </c>
      <c r="R61" s="86">
        <f t="shared" si="20"/>
        <v>8568312</v>
      </c>
      <c r="S61" s="87">
        <f t="shared" si="20"/>
        <v>26581287</v>
      </c>
      <c r="T61" s="96">
        <f t="shared" si="20"/>
        <v>21675049</v>
      </c>
      <c r="U61" s="86">
        <f t="shared" si="20"/>
        <v>0</v>
      </c>
      <c r="V61" s="86">
        <f t="shared" si="20"/>
        <v>8680970</v>
      </c>
      <c r="W61" s="87">
        <f t="shared" si="20"/>
        <v>30356019</v>
      </c>
    </row>
    <row r="62" spans="2:23" ht="20.100000000000001" customHeight="1">
      <c r="B62" s="219"/>
      <c r="C62" s="212"/>
      <c r="D62" s="212" t="s">
        <v>122</v>
      </c>
      <c r="E62" s="125" t="s">
        <v>140</v>
      </c>
      <c r="F62" s="131">
        <f t="shared" si="0"/>
        <v>38848.267040731509</v>
      </c>
      <c r="G62" s="131">
        <f>U62/I62/12</f>
        <v>19045.95</v>
      </c>
      <c r="H62" s="131">
        <f t="shared" ref="H62:W64" si="21">H56+H59</f>
        <v>0</v>
      </c>
      <c r="I62" s="131">
        <f t="shared" si="21"/>
        <v>30</v>
      </c>
      <c r="J62" s="131">
        <f t="shared" si="21"/>
        <v>401</v>
      </c>
      <c r="K62" s="131">
        <f t="shared" si="21"/>
        <v>431</v>
      </c>
      <c r="L62" s="131">
        <f>L56+L59</f>
        <v>6394890</v>
      </c>
      <c r="M62" s="131">
        <f t="shared" si="21"/>
        <v>0</v>
      </c>
      <c r="N62" s="131">
        <f t="shared" si="21"/>
        <v>0</v>
      </c>
      <c r="O62" s="166">
        <f t="shared" si="21"/>
        <v>6394890</v>
      </c>
      <c r="P62" s="167">
        <f t="shared" si="21"/>
        <v>180542971</v>
      </c>
      <c r="Q62" s="131">
        <f t="shared" si="21"/>
        <v>6856542</v>
      </c>
      <c r="R62" s="131">
        <f t="shared" si="21"/>
        <v>0</v>
      </c>
      <c r="S62" s="132">
        <f t="shared" si="21"/>
        <v>187399513</v>
      </c>
      <c r="T62" s="134">
        <f t="shared" si="21"/>
        <v>186937861</v>
      </c>
      <c r="U62" s="131">
        <f>U56+U59</f>
        <v>6856542</v>
      </c>
      <c r="V62" s="131">
        <f>V56+V59</f>
        <v>0</v>
      </c>
      <c r="W62" s="132">
        <f t="shared" si="21"/>
        <v>193794403</v>
      </c>
    </row>
    <row r="63" spans="2:23" ht="20.100000000000001" customHeight="1">
      <c r="B63" s="219"/>
      <c r="C63" s="212"/>
      <c r="D63" s="212"/>
      <c r="E63" s="93" t="s">
        <v>141</v>
      </c>
      <c r="F63" s="94">
        <f t="shared" si="0"/>
        <v>62325.230158730155</v>
      </c>
      <c r="G63" s="94"/>
      <c r="H63" s="94">
        <f t="shared" si="21"/>
        <v>0</v>
      </c>
      <c r="I63" s="94">
        <f t="shared" si="21"/>
        <v>0</v>
      </c>
      <c r="J63" s="94">
        <f t="shared" si="21"/>
        <v>42</v>
      </c>
      <c r="K63" s="94">
        <f t="shared" si="21"/>
        <v>42</v>
      </c>
      <c r="L63" s="94">
        <f>L57+L60</f>
        <v>14947682</v>
      </c>
      <c r="M63" s="94">
        <f t="shared" si="21"/>
        <v>0</v>
      </c>
      <c r="N63" s="94">
        <f t="shared" si="21"/>
        <v>162755</v>
      </c>
      <c r="O63" s="142">
        <f t="shared" si="21"/>
        <v>15110437</v>
      </c>
      <c r="P63" s="150">
        <f t="shared" si="21"/>
        <v>16464234</v>
      </c>
      <c r="Q63" s="94">
        <f t="shared" si="21"/>
        <v>0</v>
      </c>
      <c r="R63" s="94">
        <f t="shared" si="21"/>
        <v>8568312</v>
      </c>
      <c r="S63" s="95">
        <f t="shared" si="21"/>
        <v>25032546</v>
      </c>
      <c r="T63" s="107">
        <f t="shared" si="21"/>
        <v>31411916</v>
      </c>
      <c r="U63" s="94">
        <f t="shared" si="21"/>
        <v>0</v>
      </c>
      <c r="V63" s="94">
        <f t="shared" si="21"/>
        <v>8731067</v>
      </c>
      <c r="W63" s="95">
        <f t="shared" si="21"/>
        <v>40142983</v>
      </c>
    </row>
    <row r="64" spans="2:23" ht="20.100000000000001" customHeight="1">
      <c r="B64" s="220"/>
      <c r="C64" s="213"/>
      <c r="D64" s="213"/>
      <c r="E64" s="128" t="s">
        <v>91</v>
      </c>
      <c r="F64" s="129">
        <f t="shared" si="0"/>
        <v>41074.073927765239</v>
      </c>
      <c r="G64" s="129">
        <f>U64/I64/12</f>
        <v>19045.95</v>
      </c>
      <c r="H64" s="129">
        <f t="shared" si="21"/>
        <v>0</v>
      </c>
      <c r="I64" s="129">
        <f t="shared" si="21"/>
        <v>30</v>
      </c>
      <c r="J64" s="129">
        <f t="shared" si="21"/>
        <v>443</v>
      </c>
      <c r="K64" s="129">
        <f t="shared" si="21"/>
        <v>473</v>
      </c>
      <c r="L64" s="129">
        <f t="shared" si="21"/>
        <v>21342572</v>
      </c>
      <c r="M64" s="129">
        <f t="shared" si="21"/>
        <v>0</v>
      </c>
      <c r="N64" s="129">
        <f t="shared" si="21"/>
        <v>162755</v>
      </c>
      <c r="O64" s="158">
        <f t="shared" si="21"/>
        <v>21505327</v>
      </c>
      <c r="P64" s="159">
        <f t="shared" si="21"/>
        <v>197007205</v>
      </c>
      <c r="Q64" s="129">
        <f t="shared" si="21"/>
        <v>6856542</v>
      </c>
      <c r="R64" s="129">
        <f t="shared" si="21"/>
        <v>8568312</v>
      </c>
      <c r="S64" s="130">
        <f t="shared" si="21"/>
        <v>212432059</v>
      </c>
      <c r="T64" s="106">
        <f t="shared" si="21"/>
        <v>218349777</v>
      </c>
      <c r="U64" s="129">
        <f t="shared" si="21"/>
        <v>6856542</v>
      </c>
      <c r="V64" s="129">
        <f t="shared" si="21"/>
        <v>8731067</v>
      </c>
      <c r="W64" s="130">
        <f t="shared" si="21"/>
        <v>233937386</v>
      </c>
    </row>
    <row r="65" spans="2:23" ht="20.100000000000001" customHeight="1">
      <c r="B65" s="224">
        <v>327</v>
      </c>
      <c r="C65" s="211" t="s">
        <v>123</v>
      </c>
      <c r="D65" s="225" t="s">
        <v>121</v>
      </c>
      <c r="E65" s="88" t="s">
        <v>140</v>
      </c>
      <c r="F65" s="89">
        <f t="shared" si="0"/>
        <v>49855.894097222219</v>
      </c>
      <c r="G65" s="89"/>
      <c r="H65" s="89">
        <v>56</v>
      </c>
      <c r="I65" s="89">
        <v>0</v>
      </c>
      <c r="J65" s="89">
        <v>40</v>
      </c>
      <c r="K65" s="89">
        <v>96</v>
      </c>
      <c r="L65" s="89">
        <v>8615100</v>
      </c>
      <c r="M65" s="89">
        <v>0</v>
      </c>
      <c r="N65" s="89">
        <v>0</v>
      </c>
      <c r="O65" s="140">
        <v>8615100</v>
      </c>
      <c r="P65" s="148">
        <v>48818890</v>
      </c>
      <c r="Q65" s="89">
        <v>0</v>
      </c>
      <c r="R65" s="89">
        <v>0</v>
      </c>
      <c r="S65" s="90">
        <v>48818890</v>
      </c>
      <c r="T65" s="97">
        <v>57433990</v>
      </c>
      <c r="U65" s="89">
        <v>0</v>
      </c>
      <c r="V65" s="89">
        <v>0</v>
      </c>
      <c r="W65" s="90">
        <v>57433990</v>
      </c>
    </row>
    <row r="66" spans="2:23" ht="20.100000000000001" customHeight="1">
      <c r="B66" s="219"/>
      <c r="C66" s="212"/>
      <c r="D66" s="210"/>
      <c r="E66" s="84" t="s">
        <v>141</v>
      </c>
      <c r="F66" s="91">
        <f t="shared" si="0"/>
        <v>54040.333333333336</v>
      </c>
      <c r="G66" s="91"/>
      <c r="H66" s="91">
        <v>2</v>
      </c>
      <c r="I66" s="91">
        <v>0</v>
      </c>
      <c r="J66" s="91">
        <v>0</v>
      </c>
      <c r="K66" s="91">
        <v>2</v>
      </c>
      <c r="L66" s="91">
        <v>194545</v>
      </c>
      <c r="M66" s="91">
        <v>0</v>
      </c>
      <c r="N66" s="91">
        <v>1326728</v>
      </c>
      <c r="O66" s="141">
        <v>1521273</v>
      </c>
      <c r="P66" s="149">
        <v>1102423</v>
      </c>
      <c r="Q66" s="91">
        <v>0</v>
      </c>
      <c r="R66" s="91">
        <v>7518122</v>
      </c>
      <c r="S66" s="92">
        <v>8620545</v>
      </c>
      <c r="T66" s="99">
        <v>1296968</v>
      </c>
      <c r="U66" s="91">
        <v>0</v>
      </c>
      <c r="V66" s="91">
        <v>8844850</v>
      </c>
      <c r="W66" s="92">
        <v>10141818</v>
      </c>
    </row>
    <row r="67" spans="2:23" ht="20.100000000000001" customHeight="1">
      <c r="B67" s="219"/>
      <c r="C67" s="212"/>
      <c r="D67" s="210"/>
      <c r="E67" s="84" t="s">
        <v>91</v>
      </c>
      <c r="F67" s="91">
        <f t="shared" si="0"/>
        <v>49941.290816326531</v>
      </c>
      <c r="G67" s="91"/>
      <c r="H67" s="91">
        <f t="shared" ref="H67:W67" si="22">H65+H66</f>
        <v>58</v>
      </c>
      <c r="I67" s="91">
        <f t="shared" si="22"/>
        <v>0</v>
      </c>
      <c r="J67" s="91">
        <f t="shared" si="22"/>
        <v>40</v>
      </c>
      <c r="K67" s="91">
        <f t="shared" si="22"/>
        <v>98</v>
      </c>
      <c r="L67" s="91">
        <f t="shared" si="22"/>
        <v>8809645</v>
      </c>
      <c r="M67" s="91">
        <f t="shared" si="22"/>
        <v>0</v>
      </c>
      <c r="N67" s="91">
        <f t="shared" si="22"/>
        <v>1326728</v>
      </c>
      <c r="O67" s="141">
        <f t="shared" si="22"/>
        <v>10136373</v>
      </c>
      <c r="P67" s="149">
        <f t="shared" si="22"/>
        <v>49921313</v>
      </c>
      <c r="Q67" s="91">
        <f t="shared" si="22"/>
        <v>0</v>
      </c>
      <c r="R67" s="91">
        <f t="shared" si="22"/>
        <v>7518122</v>
      </c>
      <c r="S67" s="92">
        <f t="shared" si="22"/>
        <v>57439435</v>
      </c>
      <c r="T67" s="99">
        <f t="shared" si="22"/>
        <v>58730958</v>
      </c>
      <c r="U67" s="91">
        <f t="shared" si="22"/>
        <v>0</v>
      </c>
      <c r="V67" s="91">
        <f t="shared" si="22"/>
        <v>8844850</v>
      </c>
      <c r="W67" s="92">
        <f t="shared" si="22"/>
        <v>67575808</v>
      </c>
    </row>
    <row r="68" spans="2:23" ht="20.100000000000001" customHeight="1">
      <c r="B68" s="219"/>
      <c r="C68" s="212"/>
      <c r="D68" s="210" t="s">
        <v>120</v>
      </c>
      <c r="E68" s="82" t="s">
        <v>140</v>
      </c>
      <c r="F68" s="91">
        <f t="shared" si="0"/>
        <v>44591.416666666664</v>
      </c>
      <c r="G68" s="91"/>
      <c r="H68" s="91">
        <v>4</v>
      </c>
      <c r="I68" s="91">
        <v>0</v>
      </c>
      <c r="J68" s="91">
        <v>0</v>
      </c>
      <c r="K68" s="91">
        <v>4</v>
      </c>
      <c r="L68" s="91">
        <v>0</v>
      </c>
      <c r="M68" s="91">
        <v>0</v>
      </c>
      <c r="N68" s="91">
        <v>0</v>
      </c>
      <c r="O68" s="141">
        <v>0</v>
      </c>
      <c r="P68" s="149">
        <v>2140388</v>
      </c>
      <c r="Q68" s="91">
        <v>0</v>
      </c>
      <c r="R68" s="91">
        <v>0</v>
      </c>
      <c r="S68" s="92">
        <v>2140388</v>
      </c>
      <c r="T68" s="99">
        <v>2140388</v>
      </c>
      <c r="U68" s="91">
        <v>0</v>
      </c>
      <c r="V68" s="91">
        <v>0</v>
      </c>
      <c r="W68" s="92">
        <v>2140388</v>
      </c>
    </row>
    <row r="69" spans="2:23" ht="20.100000000000001" customHeight="1">
      <c r="B69" s="219"/>
      <c r="C69" s="212"/>
      <c r="D69" s="210"/>
      <c r="E69" s="84" t="s">
        <v>141</v>
      </c>
      <c r="F69" s="91">
        <f t="shared" si="0"/>
        <v>31010.694444444442</v>
      </c>
      <c r="G69" s="91"/>
      <c r="H69" s="91">
        <v>3</v>
      </c>
      <c r="I69" s="91">
        <v>0</v>
      </c>
      <c r="J69" s="91">
        <v>0</v>
      </c>
      <c r="K69" s="91">
        <v>3</v>
      </c>
      <c r="L69" s="91">
        <v>0</v>
      </c>
      <c r="M69" s="91">
        <v>0</v>
      </c>
      <c r="N69" s="91">
        <v>0</v>
      </c>
      <c r="O69" s="141">
        <v>0</v>
      </c>
      <c r="P69" s="149">
        <v>1116385</v>
      </c>
      <c r="Q69" s="91">
        <v>0</v>
      </c>
      <c r="R69" s="91">
        <v>631577</v>
      </c>
      <c r="S69" s="92">
        <v>1747962</v>
      </c>
      <c r="T69" s="99">
        <v>1116385</v>
      </c>
      <c r="U69" s="91">
        <v>0</v>
      </c>
      <c r="V69" s="91">
        <v>631577</v>
      </c>
      <c r="W69" s="92">
        <v>1747962</v>
      </c>
    </row>
    <row r="70" spans="2:23" ht="20.100000000000001" customHeight="1">
      <c r="B70" s="219"/>
      <c r="C70" s="212"/>
      <c r="D70" s="210"/>
      <c r="E70" s="85" t="s">
        <v>91</v>
      </c>
      <c r="F70" s="86">
        <f t="shared" si="0"/>
        <v>38771.107142857145</v>
      </c>
      <c r="G70" s="86"/>
      <c r="H70" s="86">
        <f t="shared" ref="H70:W70" si="23">H68+H69</f>
        <v>7</v>
      </c>
      <c r="I70" s="86">
        <f t="shared" si="23"/>
        <v>0</v>
      </c>
      <c r="J70" s="86">
        <f t="shared" si="23"/>
        <v>0</v>
      </c>
      <c r="K70" s="86">
        <f t="shared" si="23"/>
        <v>7</v>
      </c>
      <c r="L70" s="86">
        <f t="shared" si="23"/>
        <v>0</v>
      </c>
      <c r="M70" s="86">
        <f t="shared" si="23"/>
        <v>0</v>
      </c>
      <c r="N70" s="86">
        <f t="shared" si="23"/>
        <v>0</v>
      </c>
      <c r="O70" s="139">
        <f t="shared" si="23"/>
        <v>0</v>
      </c>
      <c r="P70" s="147">
        <f t="shared" si="23"/>
        <v>3256773</v>
      </c>
      <c r="Q70" s="86">
        <f t="shared" si="23"/>
        <v>0</v>
      </c>
      <c r="R70" s="86">
        <f t="shared" si="23"/>
        <v>631577</v>
      </c>
      <c r="S70" s="87">
        <f t="shared" si="23"/>
        <v>3888350</v>
      </c>
      <c r="T70" s="96">
        <f t="shared" si="23"/>
        <v>3256773</v>
      </c>
      <c r="U70" s="86">
        <f t="shared" si="23"/>
        <v>0</v>
      </c>
      <c r="V70" s="86">
        <f t="shared" si="23"/>
        <v>631577</v>
      </c>
      <c r="W70" s="87">
        <f t="shared" si="23"/>
        <v>3888350</v>
      </c>
    </row>
    <row r="71" spans="2:23" ht="20.100000000000001" customHeight="1">
      <c r="B71" s="219"/>
      <c r="C71" s="212"/>
      <c r="D71" s="211" t="s">
        <v>122</v>
      </c>
      <c r="E71" s="125" t="s">
        <v>140</v>
      </c>
      <c r="F71" s="131">
        <f t="shared" si="0"/>
        <v>49645.315000000002</v>
      </c>
      <c r="G71" s="131"/>
      <c r="H71" s="131">
        <f t="shared" ref="H71:W73" si="24">H65+H68</f>
        <v>60</v>
      </c>
      <c r="I71" s="131">
        <f t="shared" si="24"/>
        <v>0</v>
      </c>
      <c r="J71" s="131">
        <f t="shared" si="24"/>
        <v>40</v>
      </c>
      <c r="K71" s="131">
        <f t="shared" si="24"/>
        <v>100</v>
      </c>
      <c r="L71" s="131">
        <f t="shared" si="24"/>
        <v>8615100</v>
      </c>
      <c r="M71" s="131">
        <f t="shared" si="24"/>
        <v>0</v>
      </c>
      <c r="N71" s="131">
        <f t="shared" si="24"/>
        <v>0</v>
      </c>
      <c r="O71" s="166">
        <f t="shared" si="24"/>
        <v>8615100</v>
      </c>
      <c r="P71" s="167">
        <f t="shared" si="24"/>
        <v>50959278</v>
      </c>
      <c r="Q71" s="131">
        <f t="shared" si="24"/>
        <v>0</v>
      </c>
      <c r="R71" s="131">
        <f t="shared" si="24"/>
        <v>0</v>
      </c>
      <c r="S71" s="132">
        <f t="shared" si="24"/>
        <v>50959278</v>
      </c>
      <c r="T71" s="134">
        <f t="shared" si="24"/>
        <v>59574378</v>
      </c>
      <c r="U71" s="131">
        <f t="shared" si="24"/>
        <v>0</v>
      </c>
      <c r="V71" s="131">
        <f t="shared" si="24"/>
        <v>0</v>
      </c>
      <c r="W71" s="132">
        <f t="shared" si="24"/>
        <v>59574378</v>
      </c>
    </row>
    <row r="72" spans="2:23" ht="20.100000000000001" customHeight="1">
      <c r="B72" s="219"/>
      <c r="C72" s="212"/>
      <c r="D72" s="212"/>
      <c r="E72" s="93" t="s">
        <v>141</v>
      </c>
      <c r="F72" s="94">
        <f t="shared" si="0"/>
        <v>40222.549999999996</v>
      </c>
      <c r="G72" s="94"/>
      <c r="H72" s="94">
        <f t="shared" si="24"/>
        <v>5</v>
      </c>
      <c r="I72" s="94">
        <f t="shared" si="24"/>
        <v>0</v>
      </c>
      <c r="J72" s="94">
        <f t="shared" si="24"/>
        <v>0</v>
      </c>
      <c r="K72" s="94">
        <f t="shared" si="24"/>
        <v>5</v>
      </c>
      <c r="L72" s="94">
        <f t="shared" si="24"/>
        <v>194545</v>
      </c>
      <c r="M72" s="94">
        <f t="shared" si="24"/>
        <v>0</v>
      </c>
      <c r="N72" s="94">
        <f t="shared" si="24"/>
        <v>1326728</v>
      </c>
      <c r="O72" s="142">
        <f t="shared" si="24"/>
        <v>1521273</v>
      </c>
      <c r="P72" s="150">
        <f t="shared" si="24"/>
        <v>2218808</v>
      </c>
      <c r="Q72" s="94">
        <f t="shared" si="24"/>
        <v>0</v>
      </c>
      <c r="R72" s="94">
        <f t="shared" si="24"/>
        <v>8149699</v>
      </c>
      <c r="S72" s="95">
        <f t="shared" si="24"/>
        <v>10368507</v>
      </c>
      <c r="T72" s="107">
        <f t="shared" si="24"/>
        <v>2413353</v>
      </c>
      <c r="U72" s="94">
        <f t="shared" si="24"/>
        <v>0</v>
      </c>
      <c r="V72" s="94">
        <f t="shared" si="24"/>
        <v>9476427</v>
      </c>
      <c r="W72" s="95">
        <f t="shared" si="24"/>
        <v>11889780</v>
      </c>
    </row>
    <row r="73" spans="2:23" ht="20.100000000000001" customHeight="1">
      <c r="B73" s="219"/>
      <c r="C73" s="212"/>
      <c r="D73" s="213"/>
      <c r="E73" s="128" t="s">
        <v>91</v>
      </c>
      <c r="F73" s="129">
        <f t="shared" ref="F73:F106" si="25">T73/(H73+J73)/12</f>
        <v>49196.611904761907</v>
      </c>
      <c r="G73" s="129"/>
      <c r="H73" s="106">
        <f t="shared" si="24"/>
        <v>65</v>
      </c>
      <c r="I73" s="106">
        <f t="shared" si="24"/>
        <v>0</v>
      </c>
      <c r="J73" s="106">
        <f t="shared" si="24"/>
        <v>40</v>
      </c>
      <c r="K73" s="106">
        <f t="shared" si="24"/>
        <v>105</v>
      </c>
      <c r="L73" s="106">
        <f t="shared" si="24"/>
        <v>8809645</v>
      </c>
      <c r="M73" s="106">
        <f t="shared" si="24"/>
        <v>0</v>
      </c>
      <c r="N73" s="106">
        <f t="shared" si="24"/>
        <v>1326728</v>
      </c>
      <c r="O73" s="168">
        <f t="shared" si="24"/>
        <v>10136373</v>
      </c>
      <c r="P73" s="159">
        <f t="shared" si="24"/>
        <v>53178086</v>
      </c>
      <c r="Q73" s="106">
        <f t="shared" si="24"/>
        <v>0</v>
      </c>
      <c r="R73" s="106">
        <f t="shared" si="24"/>
        <v>8149699</v>
      </c>
      <c r="S73" s="133">
        <f t="shared" si="24"/>
        <v>61327785</v>
      </c>
      <c r="T73" s="106">
        <f t="shared" si="24"/>
        <v>61987731</v>
      </c>
      <c r="U73" s="106">
        <f t="shared" si="24"/>
        <v>0</v>
      </c>
      <c r="V73" s="106">
        <f t="shared" si="24"/>
        <v>9476427</v>
      </c>
      <c r="W73" s="133">
        <f t="shared" si="24"/>
        <v>71464158</v>
      </c>
    </row>
    <row r="74" spans="2:23" ht="20.100000000000001" customHeight="1">
      <c r="B74" s="224">
        <v>329</v>
      </c>
      <c r="C74" s="211" t="s">
        <v>124</v>
      </c>
      <c r="D74" s="211" t="s">
        <v>121</v>
      </c>
      <c r="E74" s="125" t="s">
        <v>140</v>
      </c>
      <c r="F74" s="131">
        <f t="shared" si="25"/>
        <v>33529.270833333336</v>
      </c>
      <c r="G74" s="131">
        <f>U74/I74/12</f>
        <v>9411.8279569892475</v>
      </c>
      <c r="H74" s="134">
        <v>15</v>
      </c>
      <c r="I74" s="134">
        <v>62</v>
      </c>
      <c r="J74" s="134">
        <v>1</v>
      </c>
      <c r="K74" s="134">
        <v>78</v>
      </c>
      <c r="L74" s="134">
        <v>1609405</v>
      </c>
      <c r="M74" s="134">
        <v>1750600</v>
      </c>
      <c r="N74" s="134">
        <v>0</v>
      </c>
      <c r="O74" s="169">
        <v>3360005</v>
      </c>
      <c r="P74" s="167">
        <v>4828215</v>
      </c>
      <c r="Q74" s="134">
        <v>5251800</v>
      </c>
      <c r="R74" s="134">
        <v>0</v>
      </c>
      <c r="S74" s="135">
        <v>10080015</v>
      </c>
      <c r="T74" s="134">
        <v>6437620</v>
      </c>
      <c r="U74" s="134">
        <v>7002400</v>
      </c>
      <c r="V74" s="134">
        <v>0</v>
      </c>
      <c r="W74" s="135">
        <v>13440020</v>
      </c>
    </row>
    <row r="75" spans="2:23" ht="20.100000000000001" customHeight="1">
      <c r="B75" s="219"/>
      <c r="C75" s="212"/>
      <c r="D75" s="212"/>
      <c r="E75" s="93" t="s">
        <v>141</v>
      </c>
      <c r="F75" s="94"/>
      <c r="G75" s="94"/>
      <c r="H75" s="107">
        <v>0</v>
      </c>
      <c r="I75" s="107">
        <v>0</v>
      </c>
      <c r="J75" s="107">
        <v>0</v>
      </c>
      <c r="K75" s="107">
        <v>0</v>
      </c>
      <c r="L75" s="107">
        <v>0</v>
      </c>
      <c r="M75" s="107">
        <v>0</v>
      </c>
      <c r="N75" s="107">
        <v>927025</v>
      </c>
      <c r="O75" s="170">
        <v>927025</v>
      </c>
      <c r="P75" s="150">
        <v>0</v>
      </c>
      <c r="Q75" s="107">
        <v>0</v>
      </c>
      <c r="R75" s="107">
        <v>2781075</v>
      </c>
      <c r="S75" s="136">
        <v>2781075</v>
      </c>
      <c r="T75" s="107">
        <v>0</v>
      </c>
      <c r="U75" s="107">
        <v>0</v>
      </c>
      <c r="V75" s="107">
        <v>3708100</v>
      </c>
      <c r="W75" s="136">
        <v>3708100</v>
      </c>
    </row>
    <row r="76" spans="2:23" ht="20.100000000000001" customHeight="1">
      <c r="B76" s="219"/>
      <c r="C76" s="212"/>
      <c r="D76" s="212"/>
      <c r="E76" s="128" t="s">
        <v>91</v>
      </c>
      <c r="F76" s="129">
        <f t="shared" si="25"/>
        <v>33529.270833333336</v>
      </c>
      <c r="G76" s="129">
        <f>U76/I76/12</f>
        <v>9411.8279569892475</v>
      </c>
      <c r="H76" s="106">
        <f t="shared" ref="H76:W76" si="26">H74+H75</f>
        <v>15</v>
      </c>
      <c r="I76" s="106">
        <f t="shared" si="26"/>
        <v>62</v>
      </c>
      <c r="J76" s="106">
        <f t="shared" si="26"/>
        <v>1</v>
      </c>
      <c r="K76" s="106">
        <f t="shared" si="26"/>
        <v>78</v>
      </c>
      <c r="L76" s="129">
        <f t="shared" si="26"/>
        <v>1609405</v>
      </c>
      <c r="M76" s="106">
        <f t="shared" si="26"/>
        <v>1750600</v>
      </c>
      <c r="N76" s="106">
        <f t="shared" si="26"/>
        <v>927025</v>
      </c>
      <c r="O76" s="168">
        <f t="shared" si="26"/>
        <v>4287030</v>
      </c>
      <c r="P76" s="159">
        <f t="shared" si="26"/>
        <v>4828215</v>
      </c>
      <c r="Q76" s="106">
        <f t="shared" si="26"/>
        <v>5251800</v>
      </c>
      <c r="R76" s="106">
        <f t="shared" si="26"/>
        <v>2781075</v>
      </c>
      <c r="S76" s="133">
        <f t="shared" si="26"/>
        <v>12861090</v>
      </c>
      <c r="T76" s="106">
        <f t="shared" si="26"/>
        <v>6437620</v>
      </c>
      <c r="U76" s="106">
        <f t="shared" si="26"/>
        <v>7002400</v>
      </c>
      <c r="V76" s="106">
        <f t="shared" si="26"/>
        <v>3708100</v>
      </c>
      <c r="W76" s="133">
        <f t="shared" si="26"/>
        <v>17148120</v>
      </c>
    </row>
    <row r="77" spans="2:23" ht="20.100000000000001" customHeight="1">
      <c r="B77" s="224">
        <v>333</v>
      </c>
      <c r="C77" s="211" t="s">
        <v>8</v>
      </c>
      <c r="D77" s="225" t="s">
        <v>121</v>
      </c>
      <c r="E77" s="88" t="s">
        <v>140</v>
      </c>
      <c r="F77" s="91">
        <f t="shared" si="25"/>
        <v>39924.004597701154</v>
      </c>
      <c r="G77" s="91"/>
      <c r="H77" s="99">
        <v>73</v>
      </c>
      <c r="I77" s="99">
        <v>0</v>
      </c>
      <c r="J77" s="99">
        <v>362</v>
      </c>
      <c r="K77" s="99">
        <v>435</v>
      </c>
      <c r="L77" s="91">
        <v>34955625</v>
      </c>
      <c r="M77" s="91">
        <v>0</v>
      </c>
      <c r="N77" s="91">
        <v>0</v>
      </c>
      <c r="O77" s="141">
        <v>34955625</v>
      </c>
      <c r="P77" s="149">
        <v>173447679</v>
      </c>
      <c r="Q77" s="91">
        <v>0</v>
      </c>
      <c r="R77" s="91">
        <v>0</v>
      </c>
      <c r="S77" s="92">
        <v>173447679</v>
      </c>
      <c r="T77" s="99">
        <v>208403304</v>
      </c>
      <c r="U77" s="91">
        <v>0</v>
      </c>
      <c r="V77" s="91">
        <v>0</v>
      </c>
      <c r="W77" s="92">
        <v>208403304</v>
      </c>
    </row>
    <row r="78" spans="2:23" ht="20.100000000000001" customHeight="1">
      <c r="B78" s="219"/>
      <c r="C78" s="212"/>
      <c r="D78" s="210"/>
      <c r="E78" s="84" t="s">
        <v>141</v>
      </c>
      <c r="F78" s="91">
        <f>T78/(H78+J78)/12</f>
        <v>41897.369444444448</v>
      </c>
      <c r="G78" s="91"/>
      <c r="H78" s="99">
        <v>0</v>
      </c>
      <c r="I78" s="99">
        <v>0</v>
      </c>
      <c r="J78" s="99">
        <v>30</v>
      </c>
      <c r="K78" s="99">
        <v>30</v>
      </c>
      <c r="L78" s="91">
        <v>0</v>
      </c>
      <c r="M78" s="91">
        <v>0</v>
      </c>
      <c r="N78" s="91">
        <v>23187800</v>
      </c>
      <c r="O78" s="141">
        <v>23187800</v>
      </c>
      <c r="P78" s="149">
        <v>15083053</v>
      </c>
      <c r="Q78" s="91">
        <v>0</v>
      </c>
      <c r="R78" s="91">
        <v>98853253</v>
      </c>
      <c r="S78" s="92">
        <v>113936306</v>
      </c>
      <c r="T78" s="99">
        <v>15083053</v>
      </c>
      <c r="U78" s="91">
        <v>0</v>
      </c>
      <c r="V78" s="91">
        <v>122041053</v>
      </c>
      <c r="W78" s="92">
        <v>137124106</v>
      </c>
    </row>
    <row r="79" spans="2:23" ht="20.100000000000001" customHeight="1">
      <c r="B79" s="219"/>
      <c r="C79" s="212"/>
      <c r="D79" s="210"/>
      <c r="E79" s="84" t="s">
        <v>91</v>
      </c>
      <c r="F79" s="91">
        <f t="shared" si="25"/>
        <v>40051.318458781367</v>
      </c>
      <c r="G79" s="91"/>
      <c r="H79" s="99">
        <f t="shared" ref="H79:W79" si="27">H77+H78</f>
        <v>73</v>
      </c>
      <c r="I79" s="99">
        <f t="shared" si="27"/>
        <v>0</v>
      </c>
      <c r="J79" s="99">
        <f t="shared" si="27"/>
        <v>392</v>
      </c>
      <c r="K79" s="99">
        <f t="shared" si="27"/>
        <v>465</v>
      </c>
      <c r="L79" s="91">
        <f t="shared" si="27"/>
        <v>34955625</v>
      </c>
      <c r="M79" s="91">
        <f t="shared" si="27"/>
        <v>0</v>
      </c>
      <c r="N79" s="91">
        <f t="shared" si="27"/>
        <v>23187800</v>
      </c>
      <c r="O79" s="141">
        <f t="shared" si="27"/>
        <v>58143425</v>
      </c>
      <c r="P79" s="149">
        <f t="shared" si="27"/>
        <v>188530732</v>
      </c>
      <c r="Q79" s="91">
        <f t="shared" si="27"/>
        <v>0</v>
      </c>
      <c r="R79" s="91">
        <f t="shared" si="27"/>
        <v>98853253</v>
      </c>
      <c r="S79" s="92">
        <f t="shared" si="27"/>
        <v>287383985</v>
      </c>
      <c r="T79" s="99">
        <f t="shared" si="27"/>
        <v>223486357</v>
      </c>
      <c r="U79" s="91">
        <f t="shared" si="27"/>
        <v>0</v>
      </c>
      <c r="V79" s="91">
        <f t="shared" si="27"/>
        <v>122041053</v>
      </c>
      <c r="W79" s="92">
        <f t="shared" si="27"/>
        <v>345527410</v>
      </c>
    </row>
    <row r="80" spans="2:23" ht="20.100000000000001" customHeight="1">
      <c r="B80" s="219"/>
      <c r="C80" s="212"/>
      <c r="D80" s="210" t="s">
        <v>120</v>
      </c>
      <c r="E80" s="82" t="s">
        <v>140</v>
      </c>
      <c r="F80" s="91">
        <f>T80/(H80+J80)/12</f>
        <v>30000</v>
      </c>
      <c r="G80" s="91"/>
      <c r="H80" s="99">
        <v>1</v>
      </c>
      <c r="I80" s="99">
        <v>0</v>
      </c>
      <c r="J80" s="99">
        <v>4</v>
      </c>
      <c r="K80" s="99">
        <v>5</v>
      </c>
      <c r="L80" s="91">
        <v>270000</v>
      </c>
      <c r="M80" s="91">
        <v>0</v>
      </c>
      <c r="N80" s="91">
        <v>0</v>
      </c>
      <c r="O80" s="141">
        <v>270000</v>
      </c>
      <c r="P80" s="149">
        <v>1530000</v>
      </c>
      <c r="Q80" s="91">
        <v>0</v>
      </c>
      <c r="R80" s="91">
        <v>0</v>
      </c>
      <c r="S80" s="92">
        <v>1530000</v>
      </c>
      <c r="T80" s="99">
        <v>1800000</v>
      </c>
      <c r="U80" s="91">
        <v>0</v>
      </c>
      <c r="V80" s="91">
        <v>0</v>
      </c>
      <c r="W80" s="92">
        <v>1800000</v>
      </c>
    </row>
    <row r="81" spans="2:26" ht="20.100000000000001" customHeight="1">
      <c r="B81" s="219"/>
      <c r="C81" s="212"/>
      <c r="D81" s="210"/>
      <c r="E81" s="84" t="s">
        <v>141</v>
      </c>
      <c r="F81" s="91">
        <f t="shared" si="25"/>
        <v>19623.869910941477</v>
      </c>
      <c r="G81" s="91"/>
      <c r="H81" s="99">
        <v>96</v>
      </c>
      <c r="I81" s="99">
        <v>0</v>
      </c>
      <c r="J81" s="99">
        <v>166</v>
      </c>
      <c r="K81" s="99">
        <v>262</v>
      </c>
      <c r="L81" s="91">
        <v>22960350</v>
      </c>
      <c r="M81" s="91">
        <v>0</v>
      </c>
      <c r="N81" s="91">
        <v>24089242</v>
      </c>
      <c r="O81" s="141">
        <v>47049592</v>
      </c>
      <c r="P81" s="149">
        <v>38737097</v>
      </c>
      <c r="Q81" s="91">
        <v>0</v>
      </c>
      <c r="R81" s="91">
        <v>124262758</v>
      </c>
      <c r="S81" s="92">
        <v>162999855</v>
      </c>
      <c r="T81" s="99">
        <v>61697447</v>
      </c>
      <c r="U81" s="91">
        <v>0</v>
      </c>
      <c r="V81" s="91">
        <v>148352000</v>
      </c>
      <c r="W81" s="92">
        <v>210049447</v>
      </c>
    </row>
    <row r="82" spans="2:26" ht="20.100000000000001" customHeight="1">
      <c r="B82" s="219"/>
      <c r="C82" s="212"/>
      <c r="D82" s="226"/>
      <c r="E82" s="85" t="s">
        <v>91</v>
      </c>
      <c r="F82" s="86">
        <f t="shared" si="25"/>
        <v>19818.179463171036</v>
      </c>
      <c r="G82" s="86"/>
      <c r="H82" s="96">
        <f t="shared" ref="H82:W82" si="28">H80+H81</f>
        <v>97</v>
      </c>
      <c r="I82" s="96">
        <f t="shared" si="28"/>
        <v>0</v>
      </c>
      <c r="J82" s="96">
        <f t="shared" si="28"/>
        <v>170</v>
      </c>
      <c r="K82" s="96">
        <f t="shared" si="28"/>
        <v>267</v>
      </c>
      <c r="L82" s="86">
        <f t="shared" si="28"/>
        <v>23230350</v>
      </c>
      <c r="M82" s="86">
        <f t="shared" si="28"/>
        <v>0</v>
      </c>
      <c r="N82" s="86">
        <f t="shared" si="28"/>
        <v>24089242</v>
      </c>
      <c r="O82" s="139">
        <f t="shared" si="28"/>
        <v>47319592</v>
      </c>
      <c r="P82" s="147">
        <f t="shared" si="28"/>
        <v>40267097</v>
      </c>
      <c r="Q82" s="86">
        <f t="shared" si="28"/>
        <v>0</v>
      </c>
      <c r="R82" s="86">
        <f t="shared" si="28"/>
        <v>124262758</v>
      </c>
      <c r="S82" s="87">
        <f t="shared" si="28"/>
        <v>164529855</v>
      </c>
      <c r="T82" s="96">
        <f t="shared" si="28"/>
        <v>63497447</v>
      </c>
      <c r="U82" s="86">
        <f t="shared" si="28"/>
        <v>0</v>
      </c>
      <c r="V82" s="86">
        <f t="shared" si="28"/>
        <v>148352000</v>
      </c>
      <c r="W82" s="87">
        <f t="shared" si="28"/>
        <v>211849447</v>
      </c>
    </row>
    <row r="83" spans="2:26" ht="20.100000000000001" customHeight="1">
      <c r="B83" s="219"/>
      <c r="C83" s="212"/>
      <c r="D83" s="211" t="s">
        <v>122</v>
      </c>
      <c r="E83" s="125" t="s">
        <v>140</v>
      </c>
      <c r="F83" s="94">
        <f t="shared" si="25"/>
        <v>39811.231818181819</v>
      </c>
      <c r="G83" s="94"/>
      <c r="H83" s="107">
        <f t="shared" ref="H83:W85" si="29">H77+H80</f>
        <v>74</v>
      </c>
      <c r="I83" s="107">
        <f t="shared" si="29"/>
        <v>0</v>
      </c>
      <c r="J83" s="107">
        <f t="shared" si="29"/>
        <v>366</v>
      </c>
      <c r="K83" s="107">
        <f t="shared" si="29"/>
        <v>440</v>
      </c>
      <c r="L83" s="94">
        <f t="shared" si="29"/>
        <v>35225625</v>
      </c>
      <c r="M83" s="94">
        <f t="shared" si="29"/>
        <v>0</v>
      </c>
      <c r="N83" s="94">
        <f t="shared" si="29"/>
        <v>0</v>
      </c>
      <c r="O83" s="142">
        <f t="shared" si="29"/>
        <v>35225625</v>
      </c>
      <c r="P83" s="150">
        <f t="shared" si="29"/>
        <v>174977679</v>
      </c>
      <c r="Q83" s="94">
        <f t="shared" si="29"/>
        <v>0</v>
      </c>
      <c r="R83" s="94">
        <f t="shared" si="29"/>
        <v>0</v>
      </c>
      <c r="S83" s="95">
        <f t="shared" si="29"/>
        <v>174977679</v>
      </c>
      <c r="T83" s="107">
        <f t="shared" si="29"/>
        <v>210203304</v>
      </c>
      <c r="U83" s="94">
        <f t="shared" si="29"/>
        <v>0</v>
      </c>
      <c r="V83" s="94">
        <f t="shared" si="29"/>
        <v>0</v>
      </c>
      <c r="W83" s="95">
        <f t="shared" si="29"/>
        <v>210203304</v>
      </c>
    </row>
    <row r="84" spans="2:26" ht="20.100000000000001" customHeight="1">
      <c r="B84" s="219"/>
      <c r="C84" s="212"/>
      <c r="D84" s="212"/>
      <c r="E84" s="93" t="s">
        <v>141</v>
      </c>
      <c r="F84" s="94">
        <f t="shared" si="25"/>
        <v>21912.243150684928</v>
      </c>
      <c r="G84" s="94"/>
      <c r="H84" s="107">
        <f t="shared" si="29"/>
        <v>96</v>
      </c>
      <c r="I84" s="107">
        <f t="shared" si="29"/>
        <v>0</v>
      </c>
      <c r="J84" s="107">
        <f t="shared" si="29"/>
        <v>196</v>
      </c>
      <c r="K84" s="107">
        <f t="shared" si="29"/>
        <v>292</v>
      </c>
      <c r="L84" s="94">
        <f t="shared" si="29"/>
        <v>22960350</v>
      </c>
      <c r="M84" s="94">
        <f t="shared" si="29"/>
        <v>0</v>
      </c>
      <c r="N84" s="94">
        <f t="shared" si="29"/>
        <v>47277042</v>
      </c>
      <c r="O84" s="142">
        <f t="shared" si="29"/>
        <v>70237392</v>
      </c>
      <c r="P84" s="150">
        <f t="shared" si="29"/>
        <v>53820150</v>
      </c>
      <c r="Q84" s="94">
        <f t="shared" si="29"/>
        <v>0</v>
      </c>
      <c r="R84" s="94">
        <f t="shared" si="29"/>
        <v>223116011</v>
      </c>
      <c r="S84" s="95">
        <f t="shared" si="29"/>
        <v>276936161</v>
      </c>
      <c r="T84" s="107">
        <f t="shared" si="29"/>
        <v>76780500</v>
      </c>
      <c r="U84" s="94">
        <f t="shared" si="29"/>
        <v>0</v>
      </c>
      <c r="V84" s="94">
        <f t="shared" si="29"/>
        <v>270393053</v>
      </c>
      <c r="W84" s="95">
        <f t="shared" si="29"/>
        <v>347173553</v>
      </c>
    </row>
    <row r="85" spans="2:26" ht="20.100000000000001" customHeight="1">
      <c r="B85" s="219"/>
      <c r="C85" s="212"/>
      <c r="D85" s="213"/>
      <c r="E85" s="128" t="s">
        <v>91</v>
      </c>
      <c r="F85" s="94">
        <f t="shared" si="25"/>
        <v>32671.198087431694</v>
      </c>
      <c r="G85" s="94"/>
      <c r="H85" s="107">
        <f t="shared" si="29"/>
        <v>170</v>
      </c>
      <c r="I85" s="106">
        <f t="shared" si="29"/>
        <v>0</v>
      </c>
      <c r="J85" s="106">
        <f t="shared" si="29"/>
        <v>562</v>
      </c>
      <c r="K85" s="106">
        <f t="shared" si="29"/>
        <v>732</v>
      </c>
      <c r="L85" s="106">
        <f t="shared" si="29"/>
        <v>58185975</v>
      </c>
      <c r="M85" s="106">
        <f t="shared" si="29"/>
        <v>0</v>
      </c>
      <c r="N85" s="106">
        <f t="shared" si="29"/>
        <v>47277042</v>
      </c>
      <c r="O85" s="168">
        <f t="shared" si="29"/>
        <v>105463017</v>
      </c>
      <c r="P85" s="159">
        <f t="shared" si="29"/>
        <v>228797829</v>
      </c>
      <c r="Q85" s="106">
        <f t="shared" si="29"/>
        <v>0</v>
      </c>
      <c r="R85" s="106">
        <f t="shared" si="29"/>
        <v>223116011</v>
      </c>
      <c r="S85" s="133">
        <f t="shared" si="29"/>
        <v>451913840</v>
      </c>
      <c r="T85" s="106">
        <f t="shared" si="29"/>
        <v>286983804</v>
      </c>
      <c r="U85" s="106">
        <f t="shared" si="29"/>
        <v>0</v>
      </c>
      <c r="V85" s="106">
        <f t="shared" si="29"/>
        <v>270393053</v>
      </c>
      <c r="W85" s="133">
        <f t="shared" si="29"/>
        <v>557376857</v>
      </c>
    </row>
    <row r="86" spans="2:26" ht="20.100000000000001" customHeight="1">
      <c r="B86" s="224">
        <v>335</v>
      </c>
      <c r="C86" s="211" t="s">
        <v>125</v>
      </c>
      <c r="D86" s="212" t="s">
        <v>120</v>
      </c>
      <c r="E86" s="125" t="s">
        <v>140</v>
      </c>
      <c r="F86" s="131">
        <f t="shared" si="25"/>
        <v>35520</v>
      </c>
      <c r="G86" s="131">
        <f>U86/I86/12</f>
        <v>13888.888888888889</v>
      </c>
      <c r="H86" s="134">
        <v>0</v>
      </c>
      <c r="I86" s="107">
        <v>6</v>
      </c>
      <c r="J86" s="107">
        <v>40</v>
      </c>
      <c r="K86" s="107">
        <v>46</v>
      </c>
      <c r="L86" s="107">
        <v>3825930</v>
      </c>
      <c r="M86" s="107">
        <v>0</v>
      </c>
      <c r="N86" s="107">
        <v>0</v>
      </c>
      <c r="O86" s="170">
        <v>3825930</v>
      </c>
      <c r="P86" s="150">
        <v>13223670</v>
      </c>
      <c r="Q86" s="107">
        <v>1000000</v>
      </c>
      <c r="R86" s="107">
        <v>0</v>
      </c>
      <c r="S86" s="136">
        <v>14223670</v>
      </c>
      <c r="T86" s="107">
        <v>17049600</v>
      </c>
      <c r="U86" s="107">
        <v>1000000</v>
      </c>
      <c r="V86" s="107">
        <v>0</v>
      </c>
      <c r="W86" s="136">
        <v>18049600</v>
      </c>
    </row>
    <row r="87" spans="2:26" ht="20.100000000000001" customHeight="1">
      <c r="B87" s="219"/>
      <c r="C87" s="212"/>
      <c r="D87" s="212"/>
      <c r="E87" s="93" t="s">
        <v>141</v>
      </c>
      <c r="F87" s="94"/>
      <c r="G87" s="94"/>
      <c r="H87" s="107">
        <v>0</v>
      </c>
      <c r="I87" s="107">
        <v>0</v>
      </c>
      <c r="J87" s="107">
        <v>0</v>
      </c>
      <c r="K87" s="107">
        <v>0</v>
      </c>
      <c r="L87" s="94">
        <v>0</v>
      </c>
      <c r="M87" s="94">
        <v>0</v>
      </c>
      <c r="N87" s="94">
        <v>603187</v>
      </c>
      <c r="O87" s="142">
        <v>603187</v>
      </c>
      <c r="P87" s="150">
        <v>0</v>
      </c>
      <c r="Q87" s="94">
        <v>0</v>
      </c>
      <c r="R87" s="94">
        <v>2084813</v>
      </c>
      <c r="S87" s="95">
        <v>2084813</v>
      </c>
      <c r="T87" s="107">
        <v>0</v>
      </c>
      <c r="U87" s="94">
        <v>0</v>
      </c>
      <c r="V87" s="94">
        <v>2688000</v>
      </c>
      <c r="W87" s="95">
        <v>2688000</v>
      </c>
    </row>
    <row r="88" spans="2:26" ht="20.100000000000001" customHeight="1">
      <c r="B88" s="220"/>
      <c r="C88" s="213"/>
      <c r="D88" s="213"/>
      <c r="E88" s="128" t="s">
        <v>91</v>
      </c>
      <c r="F88" s="129">
        <f t="shared" si="25"/>
        <v>35520</v>
      </c>
      <c r="G88" s="129">
        <f>U88/I88/12</f>
        <v>13888.888888888889</v>
      </c>
      <c r="H88" s="106">
        <f t="shared" ref="H88:W88" si="30">H86+H87</f>
        <v>0</v>
      </c>
      <c r="I88" s="106">
        <f t="shared" si="30"/>
        <v>6</v>
      </c>
      <c r="J88" s="106">
        <f t="shared" si="30"/>
        <v>40</v>
      </c>
      <c r="K88" s="106">
        <f t="shared" si="30"/>
        <v>46</v>
      </c>
      <c r="L88" s="129">
        <f t="shared" si="30"/>
        <v>3825930</v>
      </c>
      <c r="M88" s="129">
        <f t="shared" si="30"/>
        <v>0</v>
      </c>
      <c r="N88" s="129">
        <f t="shared" si="30"/>
        <v>603187</v>
      </c>
      <c r="O88" s="158">
        <f t="shared" si="30"/>
        <v>4429117</v>
      </c>
      <c r="P88" s="159">
        <f t="shared" si="30"/>
        <v>13223670</v>
      </c>
      <c r="Q88" s="129">
        <f t="shared" si="30"/>
        <v>1000000</v>
      </c>
      <c r="R88" s="129">
        <f t="shared" si="30"/>
        <v>2084813</v>
      </c>
      <c r="S88" s="130">
        <f t="shared" si="30"/>
        <v>16308483</v>
      </c>
      <c r="T88" s="106">
        <f t="shared" si="30"/>
        <v>17049600</v>
      </c>
      <c r="U88" s="129">
        <f t="shared" si="30"/>
        <v>1000000</v>
      </c>
      <c r="V88" s="129">
        <f t="shared" si="30"/>
        <v>2688000</v>
      </c>
      <c r="W88" s="130">
        <f t="shared" si="30"/>
        <v>20737600</v>
      </c>
    </row>
    <row r="89" spans="2:26" ht="20.100000000000001" customHeight="1">
      <c r="B89" s="224">
        <v>336</v>
      </c>
      <c r="C89" s="211" t="s">
        <v>14</v>
      </c>
      <c r="D89" s="212" t="s">
        <v>120</v>
      </c>
      <c r="E89" s="125" t="s">
        <v>140</v>
      </c>
      <c r="F89" s="94"/>
      <c r="G89" s="94"/>
      <c r="H89" s="107">
        <v>0</v>
      </c>
      <c r="I89" s="107">
        <v>0</v>
      </c>
      <c r="J89" s="107">
        <v>0</v>
      </c>
      <c r="K89" s="107">
        <v>0</v>
      </c>
      <c r="L89" s="107">
        <v>0</v>
      </c>
      <c r="M89" s="107">
        <v>0</v>
      </c>
      <c r="N89" s="107">
        <v>0</v>
      </c>
      <c r="O89" s="170">
        <v>0</v>
      </c>
      <c r="P89" s="150">
        <v>0</v>
      </c>
      <c r="Q89" s="107">
        <v>0</v>
      </c>
      <c r="R89" s="107">
        <v>0</v>
      </c>
      <c r="S89" s="136">
        <v>0</v>
      </c>
      <c r="T89" s="107">
        <v>0</v>
      </c>
      <c r="U89" s="107">
        <v>0</v>
      </c>
      <c r="V89" s="107">
        <v>0</v>
      </c>
      <c r="W89" s="136">
        <v>0</v>
      </c>
      <c r="X89" s="101"/>
      <c r="Y89" s="101"/>
      <c r="Z89" s="101"/>
    </row>
    <row r="90" spans="2:26" ht="20.100000000000001" customHeight="1">
      <c r="B90" s="219"/>
      <c r="C90" s="212"/>
      <c r="D90" s="212"/>
      <c r="E90" s="93" t="s">
        <v>141</v>
      </c>
      <c r="F90" s="94">
        <f t="shared" si="25"/>
        <v>26245.003535353535</v>
      </c>
      <c r="G90" s="94"/>
      <c r="H90" s="107">
        <v>0</v>
      </c>
      <c r="I90" s="107">
        <v>0</v>
      </c>
      <c r="J90" s="107">
        <v>165</v>
      </c>
      <c r="K90" s="107">
        <v>165</v>
      </c>
      <c r="L90" s="107">
        <v>7784330</v>
      </c>
      <c r="M90" s="107">
        <v>0</v>
      </c>
      <c r="N90" s="107">
        <v>2224528</v>
      </c>
      <c r="O90" s="170">
        <v>10008858</v>
      </c>
      <c r="P90" s="150">
        <v>44180777</v>
      </c>
      <c r="Q90" s="107">
        <v>0</v>
      </c>
      <c r="R90" s="107">
        <v>12567323</v>
      </c>
      <c r="S90" s="136">
        <v>56748100</v>
      </c>
      <c r="T90" s="107">
        <v>51965107</v>
      </c>
      <c r="U90" s="107">
        <v>0</v>
      </c>
      <c r="V90" s="107">
        <v>14791851</v>
      </c>
      <c r="W90" s="136">
        <v>66756958</v>
      </c>
    </row>
    <row r="91" spans="2:26" ht="20.100000000000001" customHeight="1">
      <c r="B91" s="220"/>
      <c r="C91" s="213"/>
      <c r="D91" s="213"/>
      <c r="E91" s="128" t="s">
        <v>91</v>
      </c>
      <c r="F91" s="129">
        <f t="shared" si="25"/>
        <v>26245.003535353535</v>
      </c>
      <c r="G91" s="129"/>
      <c r="H91" s="106">
        <f t="shared" ref="H91:W91" si="31">H89+H90</f>
        <v>0</v>
      </c>
      <c r="I91" s="106">
        <f t="shared" si="31"/>
        <v>0</v>
      </c>
      <c r="J91" s="106">
        <f t="shared" si="31"/>
        <v>165</v>
      </c>
      <c r="K91" s="106">
        <f t="shared" si="31"/>
        <v>165</v>
      </c>
      <c r="L91" s="106">
        <f t="shared" si="31"/>
        <v>7784330</v>
      </c>
      <c r="M91" s="106">
        <f t="shared" si="31"/>
        <v>0</v>
      </c>
      <c r="N91" s="106">
        <f t="shared" si="31"/>
        <v>2224528</v>
      </c>
      <c r="O91" s="168">
        <f t="shared" si="31"/>
        <v>10008858</v>
      </c>
      <c r="P91" s="159">
        <f t="shared" si="31"/>
        <v>44180777</v>
      </c>
      <c r="Q91" s="106">
        <f t="shared" si="31"/>
        <v>0</v>
      </c>
      <c r="R91" s="106">
        <f t="shared" si="31"/>
        <v>12567323</v>
      </c>
      <c r="S91" s="133">
        <f t="shared" si="31"/>
        <v>56748100</v>
      </c>
      <c r="T91" s="106">
        <f t="shared" si="31"/>
        <v>51965107</v>
      </c>
      <c r="U91" s="106">
        <f t="shared" si="31"/>
        <v>0</v>
      </c>
      <c r="V91" s="106">
        <f t="shared" si="31"/>
        <v>14791851</v>
      </c>
      <c r="W91" s="133">
        <f t="shared" si="31"/>
        <v>66756958</v>
      </c>
    </row>
    <row r="92" spans="2:26" ht="20.100000000000001" customHeight="1">
      <c r="B92" s="224">
        <v>344</v>
      </c>
      <c r="C92" s="211" t="s">
        <v>9</v>
      </c>
      <c r="D92" s="211" t="s">
        <v>120</v>
      </c>
      <c r="E92" s="125" t="s">
        <v>140</v>
      </c>
      <c r="F92" s="131">
        <f t="shared" si="25"/>
        <v>32095.566666666666</v>
      </c>
      <c r="G92" s="131"/>
      <c r="H92" s="134">
        <v>5</v>
      </c>
      <c r="I92" s="134">
        <v>0</v>
      </c>
      <c r="J92" s="134">
        <v>0</v>
      </c>
      <c r="K92" s="134">
        <v>5</v>
      </c>
      <c r="L92" s="134">
        <v>385147</v>
      </c>
      <c r="M92" s="134">
        <v>0</v>
      </c>
      <c r="N92" s="134">
        <v>0</v>
      </c>
      <c r="O92" s="169">
        <v>385147</v>
      </c>
      <c r="P92" s="167">
        <v>1540587</v>
      </c>
      <c r="Q92" s="134">
        <v>0</v>
      </c>
      <c r="R92" s="134">
        <v>0</v>
      </c>
      <c r="S92" s="135">
        <v>1540587</v>
      </c>
      <c r="T92" s="134">
        <v>1925734</v>
      </c>
      <c r="U92" s="134">
        <v>0</v>
      </c>
      <c r="V92" s="134">
        <v>0</v>
      </c>
      <c r="W92" s="135">
        <v>1925734</v>
      </c>
    </row>
    <row r="93" spans="2:26" ht="20.100000000000001" customHeight="1">
      <c r="B93" s="219"/>
      <c r="C93" s="212"/>
      <c r="D93" s="212"/>
      <c r="E93" s="93" t="s">
        <v>141</v>
      </c>
      <c r="F93" s="94"/>
      <c r="G93" s="94"/>
      <c r="H93" s="107">
        <v>0</v>
      </c>
      <c r="I93" s="107">
        <v>0</v>
      </c>
      <c r="J93" s="107">
        <v>0</v>
      </c>
      <c r="K93" s="107">
        <v>0</v>
      </c>
      <c r="L93" s="107">
        <v>0</v>
      </c>
      <c r="M93" s="107">
        <v>0</v>
      </c>
      <c r="N93" s="107">
        <v>0</v>
      </c>
      <c r="O93" s="170">
        <v>0</v>
      </c>
      <c r="P93" s="150">
        <v>0</v>
      </c>
      <c r="Q93" s="107">
        <v>0</v>
      </c>
      <c r="R93" s="107">
        <v>0</v>
      </c>
      <c r="S93" s="136">
        <v>0</v>
      </c>
      <c r="T93" s="107">
        <v>0</v>
      </c>
      <c r="U93" s="107">
        <v>0</v>
      </c>
      <c r="V93" s="107">
        <v>0</v>
      </c>
      <c r="W93" s="136">
        <v>0</v>
      </c>
    </row>
    <row r="94" spans="2:26" ht="20.100000000000001" customHeight="1">
      <c r="B94" s="220"/>
      <c r="C94" s="213"/>
      <c r="D94" s="213"/>
      <c r="E94" s="128" t="s">
        <v>91</v>
      </c>
      <c r="F94" s="129">
        <f t="shared" si="25"/>
        <v>32095.566666666666</v>
      </c>
      <c r="G94" s="129"/>
      <c r="H94" s="129">
        <f t="shared" ref="H94:W94" si="32">H92+H93</f>
        <v>5</v>
      </c>
      <c r="I94" s="129">
        <f t="shared" si="32"/>
        <v>0</v>
      </c>
      <c r="J94" s="129">
        <f t="shared" si="32"/>
        <v>0</v>
      </c>
      <c r="K94" s="129">
        <f t="shared" si="32"/>
        <v>5</v>
      </c>
      <c r="L94" s="129">
        <f t="shared" si="32"/>
        <v>385147</v>
      </c>
      <c r="M94" s="129">
        <f t="shared" si="32"/>
        <v>0</v>
      </c>
      <c r="N94" s="129">
        <f t="shared" si="32"/>
        <v>0</v>
      </c>
      <c r="O94" s="158">
        <f t="shared" si="32"/>
        <v>385147</v>
      </c>
      <c r="P94" s="159">
        <f t="shared" si="32"/>
        <v>1540587</v>
      </c>
      <c r="Q94" s="129">
        <f t="shared" si="32"/>
        <v>0</v>
      </c>
      <c r="R94" s="129">
        <f t="shared" si="32"/>
        <v>0</v>
      </c>
      <c r="S94" s="130">
        <f t="shared" si="32"/>
        <v>1540587</v>
      </c>
      <c r="T94" s="106">
        <f t="shared" si="32"/>
        <v>1925734</v>
      </c>
      <c r="U94" s="129">
        <f t="shared" si="32"/>
        <v>0</v>
      </c>
      <c r="V94" s="129">
        <f t="shared" si="32"/>
        <v>0</v>
      </c>
      <c r="W94" s="130">
        <f t="shared" si="32"/>
        <v>1925734</v>
      </c>
    </row>
    <row r="95" spans="2:26" ht="20.100000000000001" customHeight="1">
      <c r="B95" s="224">
        <v>345</v>
      </c>
      <c r="C95" s="211" t="s">
        <v>10</v>
      </c>
      <c r="D95" s="211" t="s">
        <v>120</v>
      </c>
      <c r="E95" s="125" t="s">
        <v>140</v>
      </c>
      <c r="F95" s="131">
        <f t="shared" si="25"/>
        <v>38878.342592592591</v>
      </c>
      <c r="G95" s="131"/>
      <c r="H95" s="131">
        <v>18</v>
      </c>
      <c r="I95" s="131">
        <v>0</v>
      </c>
      <c r="J95" s="131">
        <v>0</v>
      </c>
      <c r="K95" s="131">
        <v>18</v>
      </c>
      <c r="L95" s="131">
        <v>1749575</v>
      </c>
      <c r="M95" s="131">
        <v>0</v>
      </c>
      <c r="N95" s="131">
        <v>0</v>
      </c>
      <c r="O95" s="166">
        <v>1749575</v>
      </c>
      <c r="P95" s="167">
        <v>6648147</v>
      </c>
      <c r="Q95" s="131">
        <v>0</v>
      </c>
      <c r="R95" s="131">
        <v>0</v>
      </c>
      <c r="S95" s="132">
        <v>6648147</v>
      </c>
      <c r="T95" s="134">
        <v>8397722</v>
      </c>
      <c r="U95" s="131">
        <v>0</v>
      </c>
      <c r="V95" s="131">
        <v>0</v>
      </c>
      <c r="W95" s="132">
        <v>8397722</v>
      </c>
    </row>
    <row r="96" spans="2:26" ht="20.100000000000001" customHeight="1">
      <c r="B96" s="219"/>
      <c r="C96" s="212"/>
      <c r="D96" s="212"/>
      <c r="E96" s="93" t="s">
        <v>141</v>
      </c>
      <c r="F96" s="94">
        <f t="shared" si="25"/>
        <v>37929.229166666664</v>
      </c>
      <c r="G96" s="94"/>
      <c r="H96" s="94">
        <v>4</v>
      </c>
      <c r="I96" s="94">
        <v>0</v>
      </c>
      <c r="J96" s="94">
        <v>0</v>
      </c>
      <c r="K96" s="94">
        <v>4</v>
      </c>
      <c r="L96" s="94">
        <v>579575</v>
      </c>
      <c r="M96" s="94">
        <v>0</v>
      </c>
      <c r="N96" s="94">
        <v>1375000</v>
      </c>
      <c r="O96" s="142">
        <v>1954575</v>
      </c>
      <c r="P96" s="150">
        <v>1241028</v>
      </c>
      <c r="Q96" s="94">
        <v>0</v>
      </c>
      <c r="R96" s="94">
        <v>711000</v>
      </c>
      <c r="S96" s="95">
        <v>1952028</v>
      </c>
      <c r="T96" s="107">
        <v>1820603</v>
      </c>
      <c r="U96" s="94">
        <v>0</v>
      </c>
      <c r="V96" s="94">
        <v>2086000</v>
      </c>
      <c r="W96" s="95">
        <v>3906603</v>
      </c>
    </row>
    <row r="97" spans="2:23" ht="20.100000000000001" customHeight="1" thickBot="1">
      <c r="B97" s="219"/>
      <c r="C97" s="212"/>
      <c r="D97" s="212"/>
      <c r="E97" s="128" t="s">
        <v>91</v>
      </c>
      <c r="F97" s="137">
        <f t="shared" si="25"/>
        <v>38705.776515151512</v>
      </c>
      <c r="G97" s="137"/>
      <c r="H97" s="137">
        <f t="shared" ref="H97:W97" si="33">H95+H96</f>
        <v>22</v>
      </c>
      <c r="I97" s="137">
        <f t="shared" si="33"/>
        <v>0</v>
      </c>
      <c r="J97" s="137">
        <f t="shared" si="33"/>
        <v>0</v>
      </c>
      <c r="K97" s="137">
        <f t="shared" si="33"/>
        <v>22</v>
      </c>
      <c r="L97" s="137">
        <f t="shared" si="33"/>
        <v>2329150</v>
      </c>
      <c r="M97" s="137">
        <f t="shared" si="33"/>
        <v>0</v>
      </c>
      <c r="N97" s="137">
        <f t="shared" si="33"/>
        <v>1375000</v>
      </c>
      <c r="O97" s="171">
        <f t="shared" si="33"/>
        <v>3704150</v>
      </c>
      <c r="P97" s="172">
        <f t="shared" si="33"/>
        <v>7889175</v>
      </c>
      <c r="Q97" s="137">
        <f t="shared" si="33"/>
        <v>0</v>
      </c>
      <c r="R97" s="137">
        <f t="shared" si="33"/>
        <v>711000</v>
      </c>
      <c r="S97" s="138">
        <f t="shared" si="33"/>
        <v>8600175</v>
      </c>
      <c r="T97" s="173">
        <f t="shared" si="33"/>
        <v>10218325</v>
      </c>
      <c r="U97" s="137">
        <f t="shared" si="33"/>
        <v>0</v>
      </c>
      <c r="V97" s="137">
        <f t="shared" si="33"/>
        <v>2086000</v>
      </c>
      <c r="W97" s="138">
        <f t="shared" si="33"/>
        <v>12304325</v>
      </c>
    </row>
    <row r="98" spans="2:23" ht="20.100000000000001" customHeight="1">
      <c r="B98" s="244" t="s">
        <v>126</v>
      </c>
      <c r="C98" s="245"/>
      <c r="D98" s="246"/>
      <c r="E98" s="102" t="s">
        <v>140</v>
      </c>
      <c r="F98" s="103">
        <f t="shared" si="25"/>
        <v>45887.261706073252</v>
      </c>
      <c r="G98" s="104">
        <f>U98/I98/12</f>
        <v>11936.186056105611</v>
      </c>
      <c r="H98" s="104">
        <f t="shared" ref="H98:W100" si="34">H11+H20+H29+H38+H47+H56+H65+H74+H77</f>
        <v>160</v>
      </c>
      <c r="I98" s="104">
        <f t="shared" si="34"/>
        <v>202</v>
      </c>
      <c r="J98" s="104">
        <f t="shared" si="34"/>
        <v>1997</v>
      </c>
      <c r="K98" s="104">
        <f t="shared" si="34"/>
        <v>2359</v>
      </c>
      <c r="L98" s="103">
        <f t="shared" si="34"/>
        <v>163555208</v>
      </c>
      <c r="M98" s="103">
        <f t="shared" si="34"/>
        <v>4159306</v>
      </c>
      <c r="N98" s="103">
        <f t="shared" si="34"/>
        <v>0</v>
      </c>
      <c r="O98" s="144">
        <f t="shared" si="34"/>
        <v>167714514</v>
      </c>
      <c r="P98" s="151">
        <f t="shared" si="34"/>
        <v>1024190674</v>
      </c>
      <c r="Q98" s="103">
        <f t="shared" si="34"/>
        <v>24774009</v>
      </c>
      <c r="R98" s="103">
        <f t="shared" si="34"/>
        <v>0</v>
      </c>
      <c r="S98" s="105">
        <f t="shared" si="34"/>
        <v>1048964683</v>
      </c>
      <c r="T98" s="104">
        <f t="shared" si="34"/>
        <v>1187745882</v>
      </c>
      <c r="U98" s="103">
        <f t="shared" si="34"/>
        <v>28933315</v>
      </c>
      <c r="V98" s="103">
        <f t="shared" si="34"/>
        <v>0</v>
      </c>
      <c r="W98" s="105">
        <f t="shared" si="34"/>
        <v>1216679197</v>
      </c>
    </row>
    <row r="99" spans="2:23" ht="20.100000000000001" customHeight="1">
      <c r="B99" s="247"/>
      <c r="C99" s="248"/>
      <c r="D99" s="249"/>
      <c r="E99" s="84" t="s">
        <v>141</v>
      </c>
      <c r="F99" s="91">
        <f t="shared" si="25"/>
        <v>66330.297872340423</v>
      </c>
      <c r="G99" s="99"/>
      <c r="H99" s="99">
        <f t="shared" si="34"/>
        <v>3</v>
      </c>
      <c r="I99" s="99">
        <f t="shared" si="34"/>
        <v>0</v>
      </c>
      <c r="J99" s="99">
        <f t="shared" si="34"/>
        <v>44</v>
      </c>
      <c r="K99" s="99">
        <f t="shared" si="34"/>
        <v>47</v>
      </c>
      <c r="L99" s="91">
        <f t="shared" si="34"/>
        <v>13387353</v>
      </c>
      <c r="M99" s="91">
        <f t="shared" si="34"/>
        <v>0</v>
      </c>
      <c r="N99" s="91">
        <f t="shared" si="34"/>
        <v>32929727</v>
      </c>
      <c r="O99" s="141">
        <f t="shared" si="34"/>
        <v>46317080</v>
      </c>
      <c r="P99" s="149">
        <f t="shared" si="34"/>
        <v>24022935</v>
      </c>
      <c r="Q99" s="91">
        <f t="shared" si="34"/>
        <v>0</v>
      </c>
      <c r="R99" s="91">
        <f t="shared" si="34"/>
        <v>148334580</v>
      </c>
      <c r="S99" s="92">
        <f t="shared" si="34"/>
        <v>172357515</v>
      </c>
      <c r="T99" s="99">
        <f t="shared" si="34"/>
        <v>37410288</v>
      </c>
      <c r="U99" s="91">
        <f t="shared" si="34"/>
        <v>0</v>
      </c>
      <c r="V99" s="91">
        <f t="shared" si="34"/>
        <v>181264307</v>
      </c>
      <c r="W99" s="92">
        <f t="shared" si="34"/>
        <v>218674595</v>
      </c>
    </row>
    <row r="100" spans="2:23" ht="20.100000000000001" customHeight="1">
      <c r="B100" s="250"/>
      <c r="C100" s="251"/>
      <c r="D100" s="252"/>
      <c r="E100" s="128" t="s">
        <v>91</v>
      </c>
      <c r="F100" s="129">
        <f t="shared" si="25"/>
        <v>46323.206669691477</v>
      </c>
      <c r="G100" s="106">
        <f t="shared" ref="G100:G106" si="35">U100/I100/12</f>
        <v>11936.186056105611</v>
      </c>
      <c r="H100" s="106">
        <f t="shared" si="34"/>
        <v>163</v>
      </c>
      <c r="I100" s="106">
        <f t="shared" si="34"/>
        <v>202</v>
      </c>
      <c r="J100" s="106">
        <f t="shared" si="34"/>
        <v>2041</v>
      </c>
      <c r="K100" s="106">
        <f t="shared" si="34"/>
        <v>2406</v>
      </c>
      <c r="L100" s="129">
        <f t="shared" si="34"/>
        <v>176942561</v>
      </c>
      <c r="M100" s="129">
        <f t="shared" si="34"/>
        <v>4159306</v>
      </c>
      <c r="N100" s="129">
        <f t="shared" si="34"/>
        <v>32929727</v>
      </c>
      <c r="O100" s="158">
        <f t="shared" si="34"/>
        <v>214031594</v>
      </c>
      <c r="P100" s="159">
        <f t="shared" si="34"/>
        <v>1048213609</v>
      </c>
      <c r="Q100" s="129">
        <f t="shared" si="34"/>
        <v>24774009</v>
      </c>
      <c r="R100" s="129">
        <f t="shared" si="34"/>
        <v>148334580</v>
      </c>
      <c r="S100" s="130">
        <f t="shared" si="34"/>
        <v>1221322198</v>
      </c>
      <c r="T100" s="106">
        <f t="shared" si="34"/>
        <v>1225156170</v>
      </c>
      <c r="U100" s="129">
        <f t="shared" si="34"/>
        <v>28933315</v>
      </c>
      <c r="V100" s="129">
        <f t="shared" si="34"/>
        <v>181264307</v>
      </c>
      <c r="W100" s="130">
        <f t="shared" si="34"/>
        <v>1435353792</v>
      </c>
    </row>
    <row r="101" spans="2:23" ht="20.100000000000001" customHeight="1">
      <c r="B101" s="253" t="s">
        <v>127</v>
      </c>
      <c r="C101" s="254"/>
      <c r="D101" s="255"/>
      <c r="E101" s="82" t="s">
        <v>140</v>
      </c>
      <c r="F101" s="89">
        <f t="shared" si="25"/>
        <v>33013.655454937478</v>
      </c>
      <c r="G101" s="97">
        <f t="shared" si="35"/>
        <v>11015.64630966707</v>
      </c>
      <c r="H101" s="97">
        <f>H8+H14+H23+H32+H41+H50+H59+H68+H80+H86+H89+H92+H95</f>
        <v>101</v>
      </c>
      <c r="I101" s="97">
        <f t="shared" ref="I101:W101" si="36">I8+I14+I23+I32+I41+I50+I59+I68+I80+I86+I89+I92+I95</f>
        <v>66.47999999999999</v>
      </c>
      <c r="J101" s="97">
        <f t="shared" si="36"/>
        <v>672</v>
      </c>
      <c r="K101" s="97">
        <f t="shared" si="36"/>
        <v>839</v>
      </c>
      <c r="L101" s="97">
        <f t="shared" si="36"/>
        <v>51623253</v>
      </c>
      <c r="M101" s="97">
        <f t="shared" si="36"/>
        <v>22800</v>
      </c>
      <c r="N101" s="97">
        <f t="shared" si="36"/>
        <v>0</v>
      </c>
      <c r="O101" s="143">
        <f t="shared" si="36"/>
        <v>51646053</v>
      </c>
      <c r="P101" s="148">
        <f t="shared" si="36"/>
        <v>254611415</v>
      </c>
      <c r="Q101" s="97">
        <f t="shared" si="36"/>
        <v>8765042</v>
      </c>
      <c r="R101" s="97">
        <f t="shared" si="36"/>
        <v>0</v>
      </c>
      <c r="S101" s="98">
        <f t="shared" si="36"/>
        <v>263376457</v>
      </c>
      <c r="T101" s="97">
        <f t="shared" si="36"/>
        <v>306234668</v>
      </c>
      <c r="U101" s="89">
        <f t="shared" si="36"/>
        <v>8787842</v>
      </c>
      <c r="V101" s="97">
        <f t="shared" si="36"/>
        <v>0</v>
      </c>
      <c r="W101" s="98">
        <f t="shared" si="36"/>
        <v>315022510</v>
      </c>
    </row>
    <row r="102" spans="2:23" ht="20.100000000000001" customHeight="1">
      <c r="B102" s="247"/>
      <c r="C102" s="248"/>
      <c r="D102" s="249"/>
      <c r="E102" s="84" t="s">
        <v>141</v>
      </c>
      <c r="F102" s="91">
        <f t="shared" si="25"/>
        <v>24337.073219373222</v>
      </c>
      <c r="G102" s="99">
        <f t="shared" si="35"/>
        <v>7333.333333333333</v>
      </c>
      <c r="H102" s="99">
        <f>H9+H15+H24+H33+H42+H51+H60+H69+H81+H87+H90+H96+H93</f>
        <v>147</v>
      </c>
      <c r="I102" s="99">
        <f t="shared" ref="I102:W102" si="37">I9+I15+I24+I33+I42+I51+I60+I69+I81+I87+I90+I96+I93</f>
        <v>2</v>
      </c>
      <c r="J102" s="99">
        <f t="shared" si="37"/>
        <v>438</v>
      </c>
      <c r="K102" s="99">
        <f t="shared" si="37"/>
        <v>587</v>
      </c>
      <c r="L102" s="99">
        <f t="shared" si="37"/>
        <v>44313652</v>
      </c>
      <c r="M102" s="99">
        <f t="shared" si="37"/>
        <v>0</v>
      </c>
      <c r="N102" s="99">
        <f t="shared" si="37"/>
        <v>40044978</v>
      </c>
      <c r="O102" s="101">
        <f t="shared" si="37"/>
        <v>84358630</v>
      </c>
      <c r="P102" s="149">
        <f t="shared" si="37"/>
        <v>126532602</v>
      </c>
      <c r="Q102" s="99">
        <f t="shared" si="37"/>
        <v>176000</v>
      </c>
      <c r="R102" s="99">
        <f t="shared" si="37"/>
        <v>176347645</v>
      </c>
      <c r="S102" s="100">
        <f t="shared" si="37"/>
        <v>303056247</v>
      </c>
      <c r="T102" s="99">
        <f t="shared" si="37"/>
        <v>170846254</v>
      </c>
      <c r="U102" s="91">
        <f t="shared" si="37"/>
        <v>176000</v>
      </c>
      <c r="V102" s="99">
        <f t="shared" si="37"/>
        <v>216392623</v>
      </c>
      <c r="W102" s="100">
        <f t="shared" si="37"/>
        <v>387414877</v>
      </c>
    </row>
    <row r="103" spans="2:23" ht="20.100000000000001" customHeight="1">
      <c r="B103" s="250"/>
      <c r="C103" s="251"/>
      <c r="D103" s="252"/>
      <c r="E103" s="128" t="s">
        <v>91</v>
      </c>
      <c r="F103" s="94">
        <f t="shared" si="25"/>
        <v>29275.952503681885</v>
      </c>
      <c r="G103" s="107">
        <f t="shared" si="35"/>
        <v>10908.102122274146</v>
      </c>
      <c r="H103" s="107">
        <f>H10+H16+H25+H34+H43+H52+H61+H70+H82+H88+H91+H94+H97</f>
        <v>248</v>
      </c>
      <c r="I103" s="107">
        <f t="shared" ref="I103:W103" si="38">I10+I16+I25+I34+I43+I52+I61+I70+I82+I88+I91+I94+I97</f>
        <v>68.47999999999999</v>
      </c>
      <c r="J103" s="107">
        <f t="shared" si="38"/>
        <v>1110</v>
      </c>
      <c r="K103" s="107">
        <f t="shared" si="38"/>
        <v>1426</v>
      </c>
      <c r="L103" s="107">
        <f t="shared" si="38"/>
        <v>95936905</v>
      </c>
      <c r="M103" s="107">
        <f t="shared" si="38"/>
        <v>22800</v>
      </c>
      <c r="N103" s="107">
        <f t="shared" si="38"/>
        <v>40044978</v>
      </c>
      <c r="O103" s="170">
        <f t="shared" si="38"/>
        <v>136004683</v>
      </c>
      <c r="P103" s="150">
        <f t="shared" si="38"/>
        <v>381144017</v>
      </c>
      <c r="Q103" s="107">
        <f t="shared" si="38"/>
        <v>8941042</v>
      </c>
      <c r="R103" s="107">
        <f t="shared" si="38"/>
        <v>176347645</v>
      </c>
      <c r="S103" s="136">
        <f t="shared" si="38"/>
        <v>566432704</v>
      </c>
      <c r="T103" s="107">
        <f t="shared" si="38"/>
        <v>477080922</v>
      </c>
      <c r="U103" s="94">
        <f t="shared" si="38"/>
        <v>8963842</v>
      </c>
      <c r="V103" s="107">
        <f t="shared" si="38"/>
        <v>216392623</v>
      </c>
      <c r="W103" s="136">
        <f t="shared" si="38"/>
        <v>702437387</v>
      </c>
    </row>
    <row r="104" spans="2:23" ht="20.100000000000001" customHeight="1">
      <c r="B104" s="253" t="s">
        <v>122</v>
      </c>
      <c r="C104" s="254"/>
      <c r="D104" s="255"/>
      <c r="E104" s="108" t="s">
        <v>140</v>
      </c>
      <c r="F104" s="109">
        <f t="shared" si="25"/>
        <v>42490.914391353806</v>
      </c>
      <c r="G104" s="110">
        <f t="shared" si="35"/>
        <v>11708.245493146604</v>
      </c>
      <c r="H104" s="111">
        <f>H8+H11+H14+H20+H23+H29+H32+H38+H41+H47+H50+H56+H59+H65+H68+H74+H77+H80+H86+H89+H92+H95</f>
        <v>261</v>
      </c>
      <c r="I104" s="111">
        <f t="shared" ref="I104:W105" si="39">I8+I11+I14+I20+I23+I29+I32+I38+I41+I47+I50+I56+I59+I65+I68+I74+I77+I80+I86+I89+I92+I95</f>
        <v>268.48</v>
      </c>
      <c r="J104" s="111">
        <f t="shared" si="39"/>
        <v>2669</v>
      </c>
      <c r="K104" s="111">
        <f t="shared" si="39"/>
        <v>3198</v>
      </c>
      <c r="L104" s="111">
        <f t="shared" si="39"/>
        <v>215178461</v>
      </c>
      <c r="M104" s="111">
        <f t="shared" si="39"/>
        <v>4182106</v>
      </c>
      <c r="N104" s="111">
        <f t="shared" si="39"/>
        <v>0</v>
      </c>
      <c r="O104" s="145">
        <f t="shared" si="39"/>
        <v>219360567</v>
      </c>
      <c r="P104" s="152">
        <f t="shared" si="39"/>
        <v>1278802089</v>
      </c>
      <c r="Q104" s="111">
        <f t="shared" si="39"/>
        <v>33539051</v>
      </c>
      <c r="R104" s="111">
        <f t="shared" si="39"/>
        <v>0</v>
      </c>
      <c r="S104" s="113">
        <f t="shared" si="39"/>
        <v>1312341140</v>
      </c>
      <c r="T104" s="111">
        <f t="shared" si="39"/>
        <v>1493980550</v>
      </c>
      <c r="U104" s="112">
        <f t="shared" si="39"/>
        <v>37721157</v>
      </c>
      <c r="V104" s="111">
        <f t="shared" si="39"/>
        <v>0</v>
      </c>
      <c r="W104" s="113">
        <f>W8+W11+W14+W20+W23+W29+W32+W38+W41+W47+W50+W56+W59+W65+W68+W74+W77+W80+W86+W89+W92+W95</f>
        <v>1531701707</v>
      </c>
    </row>
    <row r="105" spans="2:23" ht="20.100000000000001" customHeight="1">
      <c r="B105" s="247"/>
      <c r="C105" s="248"/>
      <c r="D105" s="249"/>
      <c r="E105" s="114" t="s">
        <v>141</v>
      </c>
      <c r="F105" s="109">
        <f t="shared" si="25"/>
        <v>27459.987078059072</v>
      </c>
      <c r="G105" s="110">
        <f t="shared" si="35"/>
        <v>7333.333333333333</v>
      </c>
      <c r="H105" s="111">
        <f>H9+H12+H15+H21+H24+H30+H33+H39+H42+H48+H51+H57+H60+H66+H69+H75+H78+H81+H87+H90+H93+H96</f>
        <v>150</v>
      </c>
      <c r="I105" s="111">
        <f t="shared" si="39"/>
        <v>2</v>
      </c>
      <c r="J105" s="111">
        <f t="shared" si="39"/>
        <v>482</v>
      </c>
      <c r="K105" s="111">
        <f t="shared" si="39"/>
        <v>634</v>
      </c>
      <c r="L105" s="111">
        <f t="shared" si="39"/>
        <v>57701005</v>
      </c>
      <c r="M105" s="111">
        <f t="shared" si="39"/>
        <v>0</v>
      </c>
      <c r="N105" s="111">
        <f t="shared" si="39"/>
        <v>72974705</v>
      </c>
      <c r="O105" s="145">
        <f t="shared" si="39"/>
        <v>130675710</v>
      </c>
      <c r="P105" s="152">
        <f t="shared" si="39"/>
        <v>150555537</v>
      </c>
      <c r="Q105" s="111">
        <f t="shared" si="39"/>
        <v>176000</v>
      </c>
      <c r="R105" s="111">
        <f t="shared" si="39"/>
        <v>324682225</v>
      </c>
      <c r="S105" s="113">
        <f t="shared" si="39"/>
        <v>475413762</v>
      </c>
      <c r="T105" s="111">
        <f t="shared" si="39"/>
        <v>208256542</v>
      </c>
      <c r="U105" s="112">
        <f t="shared" si="39"/>
        <v>176000</v>
      </c>
      <c r="V105" s="111">
        <f t="shared" si="39"/>
        <v>397656930</v>
      </c>
      <c r="W105" s="113">
        <f t="shared" si="39"/>
        <v>606089472</v>
      </c>
    </row>
    <row r="106" spans="2:23" ht="20.100000000000001" customHeight="1" thickBot="1">
      <c r="B106" s="258"/>
      <c r="C106" s="259"/>
      <c r="D106" s="260"/>
      <c r="E106" s="115" t="s">
        <v>91</v>
      </c>
      <c r="F106" s="116">
        <f t="shared" si="25"/>
        <v>39824.000842223468</v>
      </c>
      <c r="G106" s="117">
        <f t="shared" si="35"/>
        <v>11675.896246179631</v>
      </c>
      <c r="H106" s="118">
        <f>H10+H19+H28+H37+H46+H55+H64+H73+H85+H91+H94+H97+H88+H76</f>
        <v>411</v>
      </c>
      <c r="I106" s="118">
        <f t="shared" ref="I106:W106" si="40">I10+I19+I28+I37+I46+I55+I64+I73+I85+I91+I94+I97+I88+I76</f>
        <v>270.48</v>
      </c>
      <c r="J106" s="118">
        <f t="shared" si="40"/>
        <v>3151</v>
      </c>
      <c r="K106" s="118">
        <f t="shared" si="40"/>
        <v>3832</v>
      </c>
      <c r="L106" s="118">
        <f t="shared" si="40"/>
        <v>272879466</v>
      </c>
      <c r="M106" s="118">
        <f t="shared" si="40"/>
        <v>4182106</v>
      </c>
      <c r="N106" s="118">
        <f t="shared" si="40"/>
        <v>72974705</v>
      </c>
      <c r="O106" s="146">
        <f t="shared" si="40"/>
        <v>350036277</v>
      </c>
      <c r="P106" s="153">
        <f t="shared" si="40"/>
        <v>1429357626</v>
      </c>
      <c r="Q106" s="118">
        <f t="shared" si="40"/>
        <v>33715051</v>
      </c>
      <c r="R106" s="118">
        <f t="shared" si="40"/>
        <v>324682225</v>
      </c>
      <c r="S106" s="120">
        <f t="shared" si="40"/>
        <v>1787754902</v>
      </c>
      <c r="T106" s="118">
        <f t="shared" si="40"/>
        <v>1702237092</v>
      </c>
      <c r="U106" s="119">
        <f t="shared" si="40"/>
        <v>37897157</v>
      </c>
      <c r="V106" s="118">
        <f t="shared" si="40"/>
        <v>397656930</v>
      </c>
      <c r="W106" s="120">
        <f t="shared" si="40"/>
        <v>2137791179</v>
      </c>
    </row>
    <row r="107" spans="2:23" s="121" customFormat="1" ht="13.8" customHeight="1">
      <c r="B107" s="256"/>
      <c r="C107" s="256"/>
      <c r="D107" s="256"/>
      <c r="E107" s="256"/>
      <c r="F107" s="256"/>
      <c r="G107" s="256"/>
      <c r="H107" s="256"/>
      <c r="I107" s="256"/>
      <c r="J107" s="256"/>
      <c r="K107" s="256"/>
      <c r="L107" s="256"/>
      <c r="M107" s="256"/>
      <c r="N107" s="256"/>
      <c r="O107" s="256"/>
      <c r="P107" s="256"/>
      <c r="Q107" s="256"/>
      <c r="R107" s="256"/>
      <c r="S107" s="256"/>
      <c r="T107" s="256"/>
      <c r="U107" s="256"/>
      <c r="V107" s="256"/>
      <c r="W107" s="256"/>
    </row>
    <row r="108" spans="2:23" s="121" customFormat="1" ht="21.75" customHeight="1">
      <c r="B108" s="257" t="s">
        <v>133</v>
      </c>
      <c r="C108" s="257"/>
      <c r="D108" s="257"/>
      <c r="E108" s="257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2"/>
      <c r="R108" s="122"/>
      <c r="S108" s="122"/>
      <c r="T108" s="122"/>
      <c r="U108" s="122"/>
      <c r="V108" s="122"/>
      <c r="W108" s="122"/>
    </row>
    <row r="109" spans="2:23" s="121" customFormat="1" ht="21" customHeight="1">
      <c r="B109" s="243" t="s">
        <v>132</v>
      </c>
      <c r="C109" s="243"/>
      <c r="D109" s="243"/>
      <c r="E109" s="123"/>
      <c r="F109" s="123"/>
      <c r="G109" s="123"/>
      <c r="H109" s="123"/>
      <c r="I109" s="123"/>
      <c r="J109" s="241"/>
      <c r="K109" s="241"/>
      <c r="L109" s="241"/>
      <c r="M109" s="241"/>
      <c r="N109" s="241"/>
      <c r="O109" s="241"/>
      <c r="P109" s="241"/>
      <c r="Q109" s="241"/>
      <c r="R109" s="241"/>
      <c r="S109" s="241"/>
      <c r="T109" s="241"/>
      <c r="U109" s="241"/>
      <c r="V109" s="241"/>
      <c r="W109" s="241"/>
    </row>
    <row r="110" spans="2:23" s="121" customFormat="1" ht="18" customHeight="1">
      <c r="B110" s="242" t="s">
        <v>134</v>
      </c>
      <c r="C110" s="242"/>
      <c r="D110" s="242"/>
      <c r="E110" s="242"/>
      <c r="F110" s="242"/>
      <c r="G110" s="242"/>
      <c r="H110" s="242"/>
      <c r="I110" s="242"/>
      <c r="J110" s="242"/>
      <c r="K110" s="242"/>
      <c r="L110" s="124"/>
      <c r="M110" s="124"/>
      <c r="N110" s="124"/>
      <c r="O110" s="124"/>
      <c r="P110" s="124"/>
      <c r="Q110" s="124"/>
      <c r="R110" s="124"/>
      <c r="S110" s="124"/>
      <c r="T110" s="124"/>
      <c r="U110" s="124"/>
      <c r="V110" s="124"/>
      <c r="W110" s="124"/>
    </row>
    <row r="111" spans="2:23" ht="15.6">
      <c r="B111" s="217" t="s">
        <v>136</v>
      </c>
      <c r="C111" s="217"/>
      <c r="D111" s="217"/>
      <c r="E111" s="217"/>
      <c r="F111" s="217"/>
      <c r="G111" s="217"/>
      <c r="H111" s="217"/>
      <c r="I111" s="217"/>
      <c r="J111" s="217"/>
      <c r="T111" s="83"/>
    </row>
    <row r="112" spans="2:23" ht="15.6">
      <c r="B112" s="217" t="s">
        <v>135</v>
      </c>
      <c r="C112" s="217"/>
      <c r="D112" s="217"/>
      <c r="E112" s="217"/>
      <c r="F112" s="217"/>
      <c r="G112" s="217"/>
      <c r="H112" s="217"/>
      <c r="I112" s="217"/>
      <c r="J112" s="217"/>
      <c r="K112" s="217"/>
      <c r="L112" s="217"/>
      <c r="M112" s="217"/>
      <c r="N112" s="217"/>
      <c r="O112" s="217"/>
      <c r="W112" s="83"/>
    </row>
    <row r="123" spans="5:5">
      <c r="E123" s="78" t="s">
        <v>137</v>
      </c>
    </row>
  </sheetData>
  <mergeCells count="82">
    <mergeCell ref="B110:K110"/>
    <mergeCell ref="B109:D109"/>
    <mergeCell ref="B98:D100"/>
    <mergeCell ref="B101:D103"/>
    <mergeCell ref="B107:W107"/>
    <mergeCell ref="B108:E108"/>
    <mergeCell ref="B104:D106"/>
    <mergeCell ref="J109:P109"/>
    <mergeCell ref="Q109:W109"/>
    <mergeCell ref="B89:B91"/>
    <mergeCell ref="C89:C91"/>
    <mergeCell ref="D89:D91"/>
    <mergeCell ref="B92:B94"/>
    <mergeCell ref="C92:C94"/>
    <mergeCell ref="B95:B97"/>
    <mergeCell ref="C95:C97"/>
    <mergeCell ref="D95:D97"/>
    <mergeCell ref="B86:B88"/>
    <mergeCell ref="D92:D94"/>
    <mergeCell ref="D59:D61"/>
    <mergeCell ref="D62:D64"/>
    <mergeCell ref="C86:C88"/>
    <mergeCell ref="D86:D88"/>
    <mergeCell ref="C74:C76"/>
    <mergeCell ref="B65:B73"/>
    <mergeCell ref="C65:C73"/>
    <mergeCell ref="D65:D67"/>
    <mergeCell ref="H6:H7"/>
    <mergeCell ref="T6:W6"/>
    <mergeCell ref="J6:J7"/>
    <mergeCell ref="P6:S6"/>
    <mergeCell ref="D74:D76"/>
    <mergeCell ref="B77:B85"/>
    <mergeCell ref="C77:C85"/>
    <mergeCell ref="D77:D79"/>
    <mergeCell ref="D80:D82"/>
    <mergeCell ref="D83:D85"/>
    <mergeCell ref="D68:D70"/>
    <mergeCell ref="D71:D73"/>
    <mergeCell ref="B47:B55"/>
    <mergeCell ref="C47:C55"/>
    <mergeCell ref="B3:W3"/>
    <mergeCell ref="B6:C7"/>
    <mergeCell ref="D6:D7"/>
    <mergeCell ref="E6:E7"/>
    <mergeCell ref="F6:F7"/>
    <mergeCell ref="G6:G7"/>
    <mergeCell ref="L6:O6"/>
    <mergeCell ref="I6:I7"/>
    <mergeCell ref="D11:D13"/>
    <mergeCell ref="K6:K7"/>
    <mergeCell ref="B111:J111"/>
    <mergeCell ref="C29:C37"/>
    <mergeCell ref="B56:B64"/>
    <mergeCell ref="C56:C64"/>
    <mergeCell ref="D56:D58"/>
    <mergeCell ref="B74:B76"/>
    <mergeCell ref="D29:D31"/>
    <mergeCell ref="D32:D34"/>
    <mergeCell ref="D35:D37"/>
    <mergeCell ref="D47:D49"/>
    <mergeCell ref="D50:D52"/>
    <mergeCell ref="B20:B28"/>
    <mergeCell ref="C20:C28"/>
    <mergeCell ref="D23:D25"/>
    <mergeCell ref="D20:D22"/>
    <mergeCell ref="B38:B46"/>
    <mergeCell ref="C38:C46"/>
    <mergeCell ref="D38:D40"/>
    <mergeCell ref="D41:D43"/>
    <mergeCell ref="D53:D55"/>
    <mergeCell ref="D44:D46"/>
    <mergeCell ref="D14:D16"/>
    <mergeCell ref="D17:D19"/>
    <mergeCell ref="B11:B19"/>
    <mergeCell ref="C11:C19"/>
    <mergeCell ref="B112:O112"/>
    <mergeCell ref="B8:B10"/>
    <mergeCell ref="C8:C10"/>
    <mergeCell ref="D8:D10"/>
    <mergeCell ref="B29:B37"/>
    <mergeCell ref="D26:D28"/>
  </mergeCells>
  <phoneticPr fontId="80" type="noConversion"/>
  <printOptions horizontalCentered="1" verticalCentered="1"/>
  <pageMargins left="0.19685039370078741" right="0.19685039370078741" top="0.62992125984251968" bottom="0.19685039370078741" header="0.51181102362204722" footer="0"/>
  <pageSetup paperSize="9" scale="35" orientation="landscape" r:id="rId1"/>
  <headerFooter alignWithMargins="0">
    <oddHeader xml:space="preserve">&amp;R&amp;"Times New Roman,Tučné"&amp;14
Příloha č. 3
strana &amp;P </oddHeader>
  </headerFooter>
  <rowBreaks count="1" manualBreakCount="1">
    <brk id="64" min="1" max="22" man="1"/>
  </rowBreaks>
  <ignoredErrors>
    <ignoredError sqref="U56 W58 S102:V103 W10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Srovnání  EU2015 2016 do textu</vt:lpstr>
      <vt:lpstr>druhové třídění pro text </vt:lpstr>
      <vt:lpstr>odvětvové třídění protext</vt:lpstr>
      <vt:lpstr>přehled programů 2014-2020</vt:lpstr>
      <vt:lpstr>Př 3 Platy a OPPP</vt:lpstr>
      <vt:lpstr>'Př 3 Platy a OPPP'!Názvy_tisku</vt:lpstr>
      <vt:lpstr>'Srovnání  EU2015 2016 do textu'!Názvy_tisku</vt:lpstr>
      <vt:lpstr>'Př 3 Platy a OPPP'!Oblast_tisku</vt:lpstr>
      <vt:lpstr>'Srovnání  EU2015 2016 do textu'!Oblast_tisku</vt:lpstr>
    </vt:vector>
  </TitlesOfParts>
  <Company>Ministerstvo financí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Válková Irena Ing. Mgr.</dc:creator>
  <cp:lastModifiedBy>11207</cp:lastModifiedBy>
  <cp:lastPrinted>2015-08-29T14:45:42Z</cp:lastPrinted>
  <dcterms:created xsi:type="dcterms:W3CDTF">2015-08-01T08:05:21Z</dcterms:created>
  <dcterms:modified xsi:type="dcterms:W3CDTF">2015-08-29T14:46:38Z</dcterms:modified>
</cp:coreProperties>
</file>