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585" yWindow="165" windowWidth="12570" windowHeight="12285" tabRatio="933" firstSheet="4" activeTab="4"/>
  </bookViews>
  <sheets>
    <sheet name="obal" sheetId="16" r:id="rId1"/>
    <sheet name="T1 příjmy" sheetId="1" r:id="rId2"/>
    <sheet name="T2 příjmy  bez EUa FM" sheetId="29" r:id="rId3"/>
    <sheet name="T3 příj pojistné" sheetId="2" r:id="rId4"/>
    <sheet name="T4 výdaje" sheetId="3" r:id="rId5"/>
    <sheet name="T5 výdaje bez EUaFM" sheetId="30" r:id="rId6"/>
    <sheet name="T6-ZRS " sheetId="9" r:id="rId7"/>
    <sheet name="T7 platy OSS a PO" sheetId="34" r:id="rId8"/>
    <sheet name="T8 výzkum" sheetId="4" r:id="rId9"/>
    <sheet name="T 9  soc výd a PZ" sheetId="27" r:id="rId10"/>
    <sheet name="T10 vybrané VPS" sheetId="26" r:id="rId11"/>
    <sheet name="T11 EU" sheetId="28" r:id="rId12"/>
    <sheet name="T12 FM" sheetId="32" r:id="rId13"/>
    <sheet name="T13 VVI za EUFM" sheetId="12" r:id="rId14"/>
    <sheet name="T14 SF2018" sheetId="11" r:id="rId15"/>
    <sheet name="T15 SF2019" sheetId="13" r:id="rId16"/>
    <sheet name="T16 SF2020" sheetId="33" r:id="rId17"/>
  </sheets>
  <externalReferences>
    <externalReference r:id="rId18"/>
    <externalReference r:id="rId19"/>
    <externalReference r:id="rId20"/>
    <externalReference r:id="rId21"/>
  </externalReferences>
  <definedNames>
    <definedName name="____Tab16" localSheetId="2">'[1]301-KPR'!#REF!</definedName>
    <definedName name="____Tab16" localSheetId="5">'[1]301-KPR'!#REF!</definedName>
    <definedName name="____Tab16">'[1]301-KPR'!#REF!</definedName>
    <definedName name="___Tab16" localSheetId="2">'[1]301-KPR'!#REF!</definedName>
    <definedName name="___Tab16" localSheetId="5">'[1]301-KPR'!#REF!</definedName>
    <definedName name="___Tab16">'[1]301-KPR'!#REF!</definedName>
    <definedName name="__FM2013" localSheetId="2">'[2]záv.uk,.KPR'!#REF!</definedName>
    <definedName name="__FM2013" localSheetId="5">'[2]záv.uk,.KPR'!#REF!</definedName>
    <definedName name="__FM2013">'[2]záv.uk,.KPR'!#REF!</definedName>
    <definedName name="__Tab16" localSheetId="2">'[1]301-KPR'!#REF!</definedName>
    <definedName name="__Tab16" localSheetId="5">'[1]301-KPR'!#REF!</definedName>
    <definedName name="__Tab16">'[1]301-KPR'!#REF!</definedName>
    <definedName name="_FM2013" localSheetId="2">'[2]záv.uk,.KPR'!#REF!</definedName>
    <definedName name="_FM2013" localSheetId="5">'[2]záv.uk,.KPR'!#REF!</definedName>
    <definedName name="_FM2013">'[2]záv.uk,.KPR'!#REF!</definedName>
    <definedName name="_Tab16" localSheetId="2">'[1]301-KPR'!#REF!</definedName>
    <definedName name="_Tab16" localSheetId="5">'[1]301-KPR'!#REF!</definedName>
    <definedName name="_Tab16">'[1]301-KPR'!#REF!</definedName>
    <definedName name="AV" localSheetId="10">'[3]301-KPR'!#REF!</definedName>
    <definedName name="AV" localSheetId="2">'[2]záv.uk,.KPR'!#REF!</definedName>
    <definedName name="AV" localSheetId="5">'[2]záv.uk,.KPR'!#REF!</definedName>
    <definedName name="AV" localSheetId="6">'[4]301-KPR'!#REF!</definedName>
    <definedName name="AV">'[2]záv.uk,.KPR'!#REF!</definedName>
    <definedName name="baba" localSheetId="2">'[2]záv.uk,.KPR'!#REF!</definedName>
    <definedName name="baba" localSheetId="5">'[2]záv.uk,.KPR'!#REF!</definedName>
    <definedName name="baba">'[2]záv.uk,.KPR'!#REF!</definedName>
    <definedName name="BIS">'[2]záv.uk,.KPR'!$B$6</definedName>
    <definedName name="CBU" localSheetId="10">'[3]301-KPR'!#REF!</definedName>
    <definedName name="CBU" localSheetId="2">'[2]záv.uk,.KPR'!#REF!</definedName>
    <definedName name="CBU" localSheetId="5">'[2]záv.uk,.KPR'!#REF!</definedName>
    <definedName name="CBU" localSheetId="6">'[4]301-KPR'!#REF!</definedName>
    <definedName name="CBU">'[2]záv.uk,.KPR'!#REF!</definedName>
    <definedName name="CSU" localSheetId="10">'[3]301-KPR'!#REF!</definedName>
    <definedName name="CSU" localSheetId="2">'[2]záv.uk,.KPR'!#REF!</definedName>
    <definedName name="CSU" localSheetId="5">'[2]záv.uk,.KPR'!#REF!</definedName>
    <definedName name="CSU" localSheetId="6">'[4]301-KPR'!#REF!</definedName>
    <definedName name="CSU">'[2]záv.uk,.KPR'!#REF!</definedName>
    <definedName name="CUZK" localSheetId="10">'[3]301-KPR'!#REF!</definedName>
    <definedName name="CUZK" localSheetId="2">'[2]záv.uk,.KPR'!#REF!</definedName>
    <definedName name="CUZK" localSheetId="5">'[2]záv.uk,.KPR'!#REF!</definedName>
    <definedName name="CUZK" localSheetId="6">'[4]301-KPR'!#REF!</definedName>
    <definedName name="CUZK">'[2]záv.uk,.KPR'!#REF!</definedName>
    <definedName name="GA" localSheetId="10">'[3]301-KPR'!#REF!</definedName>
    <definedName name="GA" localSheetId="2">'[2]záv.uk,.KPR'!#REF!</definedName>
    <definedName name="GA" localSheetId="5">'[2]záv.uk,.KPR'!#REF!</definedName>
    <definedName name="GA" localSheetId="6">'[4]301-KPR'!#REF!</definedName>
    <definedName name="GA">'[2]záv.uk,.KPR'!#REF!</definedName>
    <definedName name="kkkk" localSheetId="2">'[4]301-KPR'!#REF!</definedName>
    <definedName name="kkkk" localSheetId="5">'[4]301-KPR'!#REF!</definedName>
    <definedName name="kkkk">'[4]301-KPR'!#REF!</definedName>
    <definedName name="KPR" localSheetId="6">'[4]301-KPR'!#REF!</definedName>
    <definedName name="KPR">'[2]záv.uk,.KPR'!$B$30</definedName>
    <definedName name="MDS" localSheetId="10">'[3]301-KPR'!#REF!</definedName>
    <definedName name="MDS" localSheetId="2">'[2]záv.uk,.KPR'!#REF!</definedName>
    <definedName name="MDS" localSheetId="5">'[2]záv.uk,.KPR'!#REF!</definedName>
    <definedName name="MDS" localSheetId="6">'[4]301-KPR'!#REF!</definedName>
    <definedName name="MDS">'[2]záv.uk,.KPR'!#REF!</definedName>
    <definedName name="MF">'[2]záv.uk,.KPR'!$B$6</definedName>
    <definedName name="MK" localSheetId="10">'[3]301-KPR'!#REF!</definedName>
    <definedName name="MK" localSheetId="2">'[2]záv.uk,.KPR'!#REF!</definedName>
    <definedName name="MK" localSheetId="5">'[2]záv.uk,.KPR'!#REF!</definedName>
    <definedName name="MK" localSheetId="6">'[4]301-KPR'!#REF!</definedName>
    <definedName name="MK">'[2]záv.uk,.KPR'!#REF!</definedName>
    <definedName name="MMR">'[2]záv.uk,.KPR'!$B$6</definedName>
    <definedName name="MO">'[2]záv.uk,.KPR'!$B$6</definedName>
    <definedName name="MPO" localSheetId="10">'[3]301-KPR'!#REF!</definedName>
    <definedName name="MPO" localSheetId="2">'[2]záv.uk,.KPR'!#REF!</definedName>
    <definedName name="MPO" localSheetId="5">'[2]záv.uk,.KPR'!#REF!</definedName>
    <definedName name="MPO" localSheetId="6">'[4]301-KPR'!#REF!</definedName>
    <definedName name="MPO">'[2]záv.uk,.KPR'!#REF!</definedName>
    <definedName name="MPSV">'[2]záv.uk,.KPR'!$B$6</definedName>
    <definedName name="MS" localSheetId="10">'[3]301-KPR'!#REF!</definedName>
    <definedName name="MS" localSheetId="2">'[2]záv.uk,.KPR'!#REF!</definedName>
    <definedName name="MS" localSheetId="5">'[2]záv.uk,.KPR'!#REF!</definedName>
    <definedName name="MS" localSheetId="6">'[4]301-KPR'!#REF!</definedName>
    <definedName name="MS">'[2]záv.uk,.KPR'!#REF!</definedName>
    <definedName name="MSMT" localSheetId="10">'[3]301-KPR'!#REF!</definedName>
    <definedName name="MSMT" localSheetId="2">'[2]záv.uk,.KPR'!#REF!</definedName>
    <definedName name="MSMT" localSheetId="5">'[2]záv.uk,.KPR'!#REF!</definedName>
    <definedName name="MSMT" localSheetId="6">'[4]301-KPR'!#REF!</definedName>
    <definedName name="MSMT">'[2]záv.uk,.KPR'!#REF!</definedName>
    <definedName name="MV">'[2]záv.uk,.KPR'!$B$6</definedName>
    <definedName name="MZdr" localSheetId="10">'[3]301-KPR'!#REF!</definedName>
    <definedName name="MZdr" localSheetId="2">'[2]záv.uk,.KPR'!#REF!</definedName>
    <definedName name="MZdr" localSheetId="5">'[2]záv.uk,.KPR'!#REF!</definedName>
    <definedName name="MZdr" localSheetId="6">'[4]301-KPR'!#REF!</definedName>
    <definedName name="MZdr">'[2]záv.uk,.KPR'!#REF!</definedName>
    <definedName name="MZe" localSheetId="10">'[3]301-KPR'!#REF!</definedName>
    <definedName name="MZe" localSheetId="2">'[2]záv.uk,.KPR'!#REF!</definedName>
    <definedName name="MZe" localSheetId="5">'[2]záv.uk,.KPR'!#REF!</definedName>
    <definedName name="MZe" localSheetId="6">'[4]301-KPR'!#REF!</definedName>
    <definedName name="MZe">'[2]záv.uk,.KPR'!#REF!</definedName>
    <definedName name="MZP">'[2]záv.uk,.KPR'!$B$6</definedName>
    <definedName name="MZv">'[2]záv.uk,.KPR'!$B$6</definedName>
    <definedName name="_xlnm.Print_Titles" localSheetId="11">'T11 EU'!$5:$6</definedName>
    <definedName name="NKU" localSheetId="10">'[3]301-KPR'!#REF!</definedName>
    <definedName name="NKU" localSheetId="2">'[2]záv.uk,.KPR'!#REF!</definedName>
    <definedName name="NKU" localSheetId="5">'[2]záv.uk,.KPR'!#REF!</definedName>
    <definedName name="NKU" localSheetId="6">'[4]301-KPR'!#REF!</definedName>
    <definedName name="NKU">'[2]záv.uk,.KPR'!#REF!</definedName>
    <definedName name="_xlnm.Print_Area" localSheetId="1">'T1 příjmy'!$A$1:$N$58</definedName>
    <definedName name="_xlnm.Print_Area" localSheetId="2">'T2 příjmy  bez EUa FM'!$A$1:$P$58</definedName>
    <definedName name="_xlnm.Print_Area" localSheetId="3">'T3 příj pojistné'!$A$1:$O$57</definedName>
    <definedName name="_xlnm.Print_Area" localSheetId="4">'T4 výdaje'!$A$1:$M$58</definedName>
    <definedName name="_xlnm.Print_Area" localSheetId="5">'T5 výdaje bez EUaFM'!$A$1:$O$59</definedName>
    <definedName name="_xlnm.Print_Area" localSheetId="8">'T8 výzkum'!$A$1:$N$58</definedName>
    <definedName name="PSP">'[2]záv.uk,.KPR'!$B$6</definedName>
    <definedName name="RRTV" localSheetId="10">'[3]301-KPR'!#REF!</definedName>
    <definedName name="RRTV" localSheetId="2">'[2]záv.uk,.KPR'!#REF!</definedName>
    <definedName name="RRTV" localSheetId="5">'[2]záv.uk,.KPR'!#REF!</definedName>
    <definedName name="RRTV" localSheetId="6">'[4]301-KPR'!#REF!</definedName>
    <definedName name="RRTV">'[2]záv.uk,.KPR'!#REF!</definedName>
    <definedName name="SP">'[2]záv.uk,.KPR'!$B$6</definedName>
    <definedName name="SSHR" localSheetId="10">'[3]301-KPR'!#REF!</definedName>
    <definedName name="SSHR" localSheetId="2">'[2]záv.uk,.KPR'!#REF!</definedName>
    <definedName name="SSHR" localSheetId="5">'[2]záv.uk,.KPR'!#REF!</definedName>
    <definedName name="SSHR" localSheetId="6">'[4]301-KPR'!#REF!</definedName>
    <definedName name="SSHR">'[2]záv.uk,.KPR'!#REF!</definedName>
    <definedName name="SUJB" localSheetId="10">'[3]301-KPR'!#REF!</definedName>
    <definedName name="SUJB" localSheetId="2">'[2]záv.uk,.KPR'!#REF!</definedName>
    <definedName name="SUJB" localSheetId="5">'[2]záv.uk,.KPR'!#REF!</definedName>
    <definedName name="SUJB" localSheetId="6">'[4]301-KPR'!#REF!</definedName>
    <definedName name="SUJB">'[2]záv.uk,.KPR'!#REF!</definedName>
    <definedName name="TABULKA_1" localSheetId="6">#N/A</definedName>
    <definedName name="TABULKA_1">#N/A</definedName>
    <definedName name="TABULKA_2" localSheetId="6">#N/A</definedName>
    <definedName name="TABULKA_2">#N/A</definedName>
    <definedName name="UOHS" localSheetId="10">'[3]301-KPR'!#REF!</definedName>
    <definedName name="UOHS" localSheetId="2">'[2]záv.uk,.KPR'!#REF!</definedName>
    <definedName name="UOHS" localSheetId="5">'[2]záv.uk,.KPR'!#REF!</definedName>
    <definedName name="UOHS" localSheetId="6">'[4]301-KPR'!#REF!</definedName>
    <definedName name="UOHS">'[2]záv.uk,.KPR'!#REF!</definedName>
    <definedName name="UPV" localSheetId="10">'[3]301-KPR'!#REF!</definedName>
    <definedName name="UPV" localSheetId="2">'[2]záv.uk,.KPR'!#REF!</definedName>
    <definedName name="UPV" localSheetId="5">'[2]záv.uk,.KPR'!#REF!</definedName>
    <definedName name="UPV" localSheetId="6">'[4]301-KPR'!#REF!</definedName>
    <definedName name="UPV">'[2]záv.uk,.KPR'!#REF!</definedName>
    <definedName name="US" localSheetId="10">'[3]301-KPR'!#REF!</definedName>
    <definedName name="US" localSheetId="2">'[2]záv.uk,.KPR'!#REF!</definedName>
    <definedName name="US" localSheetId="5">'[2]záv.uk,.KPR'!#REF!</definedName>
    <definedName name="US" localSheetId="6">'[4]301-KPR'!#REF!</definedName>
    <definedName name="US">'[2]záv.uk,.KPR'!#REF!</definedName>
    <definedName name="USIS" localSheetId="10">'[3]301-KPR'!#REF!</definedName>
    <definedName name="USIS" localSheetId="2">'[2]záv.uk,.KPR'!#REF!</definedName>
    <definedName name="USIS" localSheetId="5">'[2]záv.uk,.KPR'!#REF!</definedName>
    <definedName name="USIS" localSheetId="6">'[4]301-KPR'!#REF!</definedName>
    <definedName name="USIS">'[2]záv.uk,.KPR'!#REF!</definedName>
    <definedName name="UV">'[2]záv.uk,.KPR'!$B$6</definedName>
    <definedName name="VSTUPY_1" localSheetId="6">#N/A</definedName>
    <definedName name="VSTUPY_1">#N/A</definedName>
    <definedName name="VSTUPY_2" localSheetId="6">#N/A</definedName>
    <definedName name="VSTUPY_2">#N/A</definedName>
    <definedName name="xxxxxxx" localSheetId="2">'[2]záv.uk,.KPR'!#REF!</definedName>
    <definedName name="xxxxxxx" localSheetId="5">'[2]záv.uk,.KPR'!#REF!</definedName>
    <definedName name="xxxxxxx">'[2]záv.uk,.KPR'!#REF!</definedName>
  </definedNames>
  <calcPr calcId="125725"/>
</workbook>
</file>

<file path=xl/calcChain.xml><?xml version="1.0" encoding="utf-8"?>
<calcChain xmlns="http://schemas.openxmlformats.org/spreadsheetml/2006/main">
  <c r="K9" i="9"/>
  <c r="D139" i="28" l="1"/>
  <c r="D138"/>
  <c r="AQ55" i="34" l="1"/>
  <c r="AP55"/>
  <c r="AO55"/>
  <c r="AN55"/>
  <c r="AM55"/>
  <c r="AQ54"/>
  <c r="AP54"/>
  <c r="AO54"/>
  <c r="AN54"/>
  <c r="AM54"/>
  <c r="AA54"/>
  <c r="W54"/>
  <c r="K54"/>
  <c r="G54"/>
  <c r="AA53"/>
  <c r="W53"/>
  <c r="K53"/>
  <c r="G53"/>
  <c r="F53"/>
  <c r="U53"/>
  <c r="T53"/>
  <c r="AJ53" s="1"/>
  <c r="S53"/>
  <c r="B53"/>
  <c r="AQ52"/>
  <c r="AP52"/>
  <c r="AO52"/>
  <c r="AN52"/>
  <c r="AM52"/>
  <c r="AA52"/>
  <c r="W52"/>
  <c r="K52"/>
  <c r="G52"/>
  <c r="F52"/>
  <c r="AV52" s="1"/>
  <c r="AU52"/>
  <c r="AT52"/>
  <c r="AS52"/>
  <c r="B52"/>
  <c r="AR52" s="1"/>
  <c r="AQ51"/>
  <c r="AP51"/>
  <c r="AO51"/>
  <c r="AN51"/>
  <c r="AM51"/>
  <c r="AA51"/>
  <c r="W51"/>
  <c r="K51"/>
  <c r="G51"/>
  <c r="F51"/>
  <c r="AV51" s="1"/>
  <c r="AU51"/>
  <c r="AT51"/>
  <c r="AS51"/>
  <c r="B51"/>
  <c r="AR51" s="1"/>
  <c r="AQ50"/>
  <c r="AP50"/>
  <c r="AO50"/>
  <c r="AN50"/>
  <c r="AM50"/>
  <c r="AA50"/>
  <c r="W50"/>
  <c r="K50"/>
  <c r="G50"/>
  <c r="F50"/>
  <c r="AV50" s="1"/>
  <c r="AU50"/>
  <c r="AT50"/>
  <c r="AS50"/>
  <c r="B50"/>
  <c r="AR50" s="1"/>
  <c r="AQ49"/>
  <c r="AP49"/>
  <c r="AO49"/>
  <c r="AN49"/>
  <c r="AM49"/>
  <c r="AA49"/>
  <c r="W49"/>
  <c r="K49"/>
  <c r="G49"/>
  <c r="AS49"/>
  <c r="AA48"/>
  <c r="W48"/>
  <c r="K48"/>
  <c r="G48"/>
  <c r="F48"/>
  <c r="U48"/>
  <c r="T48"/>
  <c r="AJ48" s="1"/>
  <c r="S48"/>
  <c r="B48"/>
  <c r="AQ47"/>
  <c r="AP47"/>
  <c r="AO47"/>
  <c r="AN47"/>
  <c r="AM47"/>
  <c r="AA47"/>
  <c r="W47"/>
  <c r="K47"/>
  <c r="G47"/>
  <c r="F47"/>
  <c r="AV47" s="1"/>
  <c r="AU47"/>
  <c r="AT47"/>
  <c r="AS47"/>
  <c r="B47"/>
  <c r="AR47" s="1"/>
  <c r="AA46"/>
  <c r="W46"/>
  <c r="K46"/>
  <c r="G46"/>
  <c r="U46"/>
  <c r="T46"/>
  <c r="AJ46" s="1"/>
  <c r="S46"/>
  <c r="AQ45"/>
  <c r="AP45"/>
  <c r="AO45"/>
  <c r="AN45"/>
  <c r="AM45"/>
  <c r="AA45"/>
  <c r="W45"/>
  <c r="K45"/>
  <c r="G45"/>
  <c r="AU45"/>
  <c r="AT45"/>
  <c r="AS45"/>
  <c r="AA44"/>
  <c r="W44"/>
  <c r="K44"/>
  <c r="G44"/>
  <c r="F44"/>
  <c r="U44"/>
  <c r="T44"/>
  <c r="AJ44" s="1"/>
  <c r="S44"/>
  <c r="B44"/>
  <c r="AQ43"/>
  <c r="AP43"/>
  <c r="AO43"/>
  <c r="AN43"/>
  <c r="AM43"/>
  <c r="AA43"/>
  <c r="W43"/>
  <c r="K43"/>
  <c r="G43"/>
  <c r="F43"/>
  <c r="AV43" s="1"/>
  <c r="AU43"/>
  <c r="AT43"/>
  <c r="AS43"/>
  <c r="B43"/>
  <c r="AR43" s="1"/>
  <c r="AQ42"/>
  <c r="AP42"/>
  <c r="AO42"/>
  <c r="AN42"/>
  <c r="AM42"/>
  <c r="AA42"/>
  <c r="W42"/>
  <c r="K42"/>
  <c r="G42"/>
  <c r="F42"/>
  <c r="AV42" s="1"/>
  <c r="AU42"/>
  <c r="AT42"/>
  <c r="AS42"/>
  <c r="B42"/>
  <c r="AR42" s="1"/>
  <c r="AQ41"/>
  <c r="AP41"/>
  <c r="AO41"/>
  <c r="AN41"/>
  <c r="AM41"/>
  <c r="AA41"/>
  <c r="W41"/>
  <c r="K41"/>
  <c r="G41"/>
  <c r="F41"/>
  <c r="AV41" s="1"/>
  <c r="AU41"/>
  <c r="AT41"/>
  <c r="AS41"/>
  <c r="B41"/>
  <c r="AR41" s="1"/>
  <c r="AT40"/>
  <c r="AQ40"/>
  <c r="AP40"/>
  <c r="AO40"/>
  <c r="AN40"/>
  <c r="AM40"/>
  <c r="AA40"/>
  <c r="W40"/>
  <c r="T40"/>
  <c r="K40"/>
  <c r="G40"/>
  <c r="F40"/>
  <c r="AV40" s="1"/>
  <c r="AU40"/>
  <c r="AS40"/>
  <c r="B40"/>
  <c r="AR40" s="1"/>
  <c r="AQ39"/>
  <c r="AP39"/>
  <c r="AO39"/>
  <c r="AN39"/>
  <c r="AM39"/>
  <c r="AA39"/>
  <c r="W39"/>
  <c r="K39"/>
  <c r="G39"/>
  <c r="F39"/>
  <c r="AV39" s="1"/>
  <c r="AU39"/>
  <c r="AT39"/>
  <c r="AS39"/>
  <c r="B39"/>
  <c r="AR39" s="1"/>
  <c r="AT38"/>
  <c r="AQ38"/>
  <c r="AP38"/>
  <c r="AO38"/>
  <c r="AN38"/>
  <c r="AM38"/>
  <c r="AA38"/>
  <c r="W38"/>
  <c r="T38"/>
  <c r="K38"/>
  <c r="G38"/>
  <c r="F38"/>
  <c r="AV38" s="1"/>
  <c r="AU38"/>
  <c r="AS38"/>
  <c r="B38"/>
  <c r="AR38" s="1"/>
  <c r="AQ37"/>
  <c r="AP37"/>
  <c r="AO37"/>
  <c r="AN37"/>
  <c r="AM37"/>
  <c r="AA37"/>
  <c r="W37"/>
  <c r="K37"/>
  <c r="G37"/>
  <c r="AU37"/>
  <c r="AT37"/>
  <c r="AS37"/>
  <c r="AQ36"/>
  <c r="AP36"/>
  <c r="AO36"/>
  <c r="AN36"/>
  <c r="AM36"/>
  <c r="AA36"/>
  <c r="W36"/>
  <c r="K36"/>
  <c r="G36"/>
  <c r="AU36"/>
  <c r="AT36"/>
  <c r="AS36"/>
  <c r="AQ35"/>
  <c r="AP35"/>
  <c r="AO35"/>
  <c r="AN35"/>
  <c r="AM35"/>
  <c r="AA35"/>
  <c r="W35"/>
  <c r="K35"/>
  <c r="G35"/>
  <c r="AU35"/>
  <c r="AT35"/>
  <c r="AS35"/>
  <c r="AQ34"/>
  <c r="AP34"/>
  <c r="AO34"/>
  <c r="AN34"/>
  <c r="AM34"/>
  <c r="AA34"/>
  <c r="W34"/>
  <c r="K34"/>
  <c r="G34"/>
  <c r="AQ33"/>
  <c r="AP33"/>
  <c r="AO33"/>
  <c r="AN33"/>
  <c r="AM33"/>
  <c r="AA33"/>
  <c r="W33"/>
  <c r="K33"/>
  <c r="G33"/>
  <c r="AQ32"/>
  <c r="AP32"/>
  <c r="AO32"/>
  <c r="AN32"/>
  <c r="AM32"/>
  <c r="AA32"/>
  <c r="W32"/>
  <c r="K32"/>
  <c r="G32"/>
  <c r="AQ31"/>
  <c r="AP31"/>
  <c r="AO31"/>
  <c r="AN31"/>
  <c r="AM31"/>
  <c r="AA31"/>
  <c r="W31"/>
  <c r="K31"/>
  <c r="G31"/>
  <c r="AQ30"/>
  <c r="AP30"/>
  <c r="AO30"/>
  <c r="AN30"/>
  <c r="AM30"/>
  <c r="AA30"/>
  <c r="W30"/>
  <c r="K30"/>
  <c r="G30"/>
  <c r="AQ29"/>
  <c r="AP29"/>
  <c r="AO29"/>
  <c r="AN29"/>
  <c r="AM29"/>
  <c r="AA29"/>
  <c r="W29"/>
  <c r="K29"/>
  <c r="G29"/>
  <c r="AS29"/>
  <c r="AQ28"/>
  <c r="AP28"/>
  <c r="AO28"/>
  <c r="AN28"/>
  <c r="AM28"/>
  <c r="AA28"/>
  <c r="W28"/>
  <c r="U28"/>
  <c r="AK28" s="1"/>
  <c r="K28"/>
  <c r="G28"/>
  <c r="AQ27"/>
  <c r="AP27"/>
  <c r="AO27"/>
  <c r="AN27"/>
  <c r="AM27"/>
  <c r="AA27"/>
  <c r="W27"/>
  <c r="K27"/>
  <c r="G27"/>
  <c r="F27"/>
  <c r="B27"/>
  <c r="AU26"/>
  <c r="AQ26"/>
  <c r="AP26"/>
  <c r="AO26"/>
  <c r="AN26"/>
  <c r="AM26"/>
  <c r="AA26"/>
  <c r="W26"/>
  <c r="K26"/>
  <c r="U26"/>
  <c r="G26"/>
  <c r="F26"/>
  <c r="AV26" s="1"/>
  <c r="AS26"/>
  <c r="B26"/>
  <c r="AR26" s="1"/>
  <c r="AQ25"/>
  <c r="AP25"/>
  <c r="AO25"/>
  <c r="AN25"/>
  <c r="AM25"/>
  <c r="AA25"/>
  <c r="W25"/>
  <c r="K25"/>
  <c r="G25"/>
  <c r="B25"/>
  <c r="AQ24"/>
  <c r="AP24"/>
  <c r="AO24"/>
  <c r="AN24"/>
  <c r="AM24"/>
  <c r="AA24"/>
  <c r="W24"/>
  <c r="K24"/>
  <c r="G24"/>
  <c r="B24"/>
  <c r="AQ23"/>
  <c r="AP23"/>
  <c r="AO23"/>
  <c r="AN23"/>
  <c r="AM23"/>
  <c r="AA23"/>
  <c r="W23"/>
  <c r="K23"/>
  <c r="G23"/>
  <c r="B23"/>
  <c r="AQ22"/>
  <c r="AP22"/>
  <c r="AO22"/>
  <c r="AN22"/>
  <c r="AM22"/>
  <c r="AA22"/>
  <c r="W22"/>
  <c r="K22"/>
  <c r="G22"/>
  <c r="B22"/>
  <c r="AQ21"/>
  <c r="AP21"/>
  <c r="AO21"/>
  <c r="AN21"/>
  <c r="AM21"/>
  <c r="AA21"/>
  <c r="W21"/>
  <c r="K21"/>
  <c r="G21"/>
  <c r="F21"/>
  <c r="AV21" s="1"/>
  <c r="AU21"/>
  <c r="AT21"/>
  <c r="AS21"/>
  <c r="B21"/>
  <c r="AR21" s="1"/>
  <c r="AQ20"/>
  <c r="AP20"/>
  <c r="AO20"/>
  <c r="AN20"/>
  <c r="AM20"/>
  <c r="AA20"/>
  <c r="W20"/>
  <c r="K20"/>
  <c r="G20"/>
  <c r="F20"/>
  <c r="AV20" s="1"/>
  <c r="AU20"/>
  <c r="AT20"/>
  <c r="AS20"/>
  <c r="B20"/>
  <c r="AR20" s="1"/>
  <c r="AQ19"/>
  <c r="AP19"/>
  <c r="AO19"/>
  <c r="AN19"/>
  <c r="AM19"/>
  <c r="AA19"/>
  <c r="W19"/>
  <c r="K19"/>
  <c r="G19"/>
  <c r="F19"/>
  <c r="AV19" s="1"/>
  <c r="AU19"/>
  <c r="B19"/>
  <c r="AQ18"/>
  <c r="AP18"/>
  <c r="AO18"/>
  <c r="AN18"/>
  <c r="AM18"/>
  <c r="AA18"/>
  <c r="W18"/>
  <c r="K18"/>
  <c r="G18"/>
  <c r="B18"/>
  <c r="AQ17"/>
  <c r="AP17"/>
  <c r="AO17"/>
  <c r="AN17"/>
  <c r="AM17"/>
  <c r="AA17"/>
  <c r="W17"/>
  <c r="K17"/>
  <c r="G17"/>
  <c r="B17"/>
  <c r="AQ16"/>
  <c r="AP16"/>
  <c r="AO16"/>
  <c r="AN16"/>
  <c r="AM16"/>
  <c r="AA16"/>
  <c r="W16"/>
  <c r="K16"/>
  <c r="G16"/>
  <c r="AS16"/>
  <c r="B16"/>
  <c r="AQ15"/>
  <c r="AP15"/>
  <c r="AO15"/>
  <c r="AN15"/>
  <c r="AM15"/>
  <c r="AA15"/>
  <c r="W15"/>
  <c r="K15"/>
  <c r="G15"/>
  <c r="AS15"/>
  <c r="B15"/>
  <c r="AQ14"/>
  <c r="AP14"/>
  <c r="AO14"/>
  <c r="AN14"/>
  <c r="AM14"/>
  <c r="AA14"/>
  <c r="W14"/>
  <c r="K14"/>
  <c r="G14"/>
  <c r="F14"/>
  <c r="AV14" s="1"/>
  <c r="AU14"/>
  <c r="T14"/>
  <c r="AQ13"/>
  <c r="AP13"/>
  <c r="AO13"/>
  <c r="AN13"/>
  <c r="AM13"/>
  <c r="AG55"/>
  <c r="AF55"/>
  <c r="AE55" s="1"/>
  <c r="AD55"/>
  <c r="AC55"/>
  <c r="AB55"/>
  <c r="Z55"/>
  <c r="Y55"/>
  <c r="X55"/>
  <c r="Q55"/>
  <c r="P55"/>
  <c r="O55" s="1"/>
  <c r="N55"/>
  <c r="M55"/>
  <c r="L55"/>
  <c r="J55"/>
  <c r="I55"/>
  <c r="H55"/>
  <c r="E55"/>
  <c r="D55"/>
  <c r="C55"/>
  <c r="B13"/>
  <c r="AJ14" l="1"/>
  <c r="AY14" s="1"/>
  <c r="AT16"/>
  <c r="AU22"/>
  <c r="AU24"/>
  <c r="AK26"/>
  <c r="F13"/>
  <c r="K55"/>
  <c r="AA55"/>
  <c r="AT14"/>
  <c r="F15"/>
  <c r="T15"/>
  <c r="T16"/>
  <c r="F55"/>
  <c r="G13"/>
  <c r="G55" s="1"/>
  <c r="K13"/>
  <c r="S13"/>
  <c r="U13"/>
  <c r="W13"/>
  <c r="W55" s="1"/>
  <c r="AA13"/>
  <c r="AS13"/>
  <c r="AU13"/>
  <c r="S14"/>
  <c r="U14"/>
  <c r="S15"/>
  <c r="U15"/>
  <c r="S16"/>
  <c r="U16"/>
  <c r="S17"/>
  <c r="AS17" s="1"/>
  <c r="U17"/>
  <c r="S18"/>
  <c r="U18"/>
  <c r="S19"/>
  <c r="U19"/>
  <c r="S20"/>
  <c r="U20"/>
  <c r="S21"/>
  <c r="U21"/>
  <c r="S22"/>
  <c r="AS22" s="1"/>
  <c r="U22"/>
  <c r="S23"/>
  <c r="U23"/>
  <c r="S24"/>
  <c r="AS24" s="1"/>
  <c r="U24"/>
  <c r="S25"/>
  <c r="U25"/>
  <c r="S26"/>
  <c r="U27"/>
  <c r="AU27" s="1"/>
  <c r="B28"/>
  <c r="AU28"/>
  <c r="F28"/>
  <c r="S28"/>
  <c r="AS30"/>
  <c r="AS31"/>
  <c r="AS32"/>
  <c r="AS33"/>
  <c r="AS34"/>
  <c r="T13"/>
  <c r="AT13" s="1"/>
  <c r="B14"/>
  <c r="F16"/>
  <c r="F17"/>
  <c r="T17"/>
  <c r="AT17" s="1"/>
  <c r="F18"/>
  <c r="T18"/>
  <c r="AT18" s="1"/>
  <c r="T19"/>
  <c r="T20"/>
  <c r="T21"/>
  <c r="F22"/>
  <c r="T22"/>
  <c r="F23"/>
  <c r="T23"/>
  <c r="F24"/>
  <c r="T24"/>
  <c r="F25"/>
  <c r="T25"/>
  <c r="AT26"/>
  <c r="T26"/>
  <c r="S27"/>
  <c r="AS27" s="1"/>
  <c r="AZ28"/>
  <c r="T27"/>
  <c r="T28"/>
  <c r="B29"/>
  <c r="F29"/>
  <c r="T29"/>
  <c r="B30"/>
  <c r="F30"/>
  <c r="T30"/>
  <c r="B31"/>
  <c r="F31"/>
  <c r="T31"/>
  <c r="B32"/>
  <c r="F32"/>
  <c r="T32"/>
  <c r="B33"/>
  <c r="F33"/>
  <c r="T33"/>
  <c r="B34"/>
  <c r="F34"/>
  <c r="T34"/>
  <c r="B35"/>
  <c r="AR35" s="1"/>
  <c r="F35"/>
  <c r="AV35" s="1"/>
  <c r="T35"/>
  <c r="B36"/>
  <c r="AR36" s="1"/>
  <c r="F36"/>
  <c r="AV36" s="1"/>
  <c r="T36"/>
  <c r="B37"/>
  <c r="AR37" s="1"/>
  <c r="F37"/>
  <c r="AV37" s="1"/>
  <c r="T37"/>
  <c r="T39"/>
  <c r="T41"/>
  <c r="R44"/>
  <c r="AI44"/>
  <c r="AH44" s="1"/>
  <c r="V44"/>
  <c r="AK44"/>
  <c r="AL44" s="1"/>
  <c r="AI46"/>
  <c r="AH46" s="1"/>
  <c r="R46"/>
  <c r="AK46"/>
  <c r="AL46" s="1"/>
  <c r="V46"/>
  <c r="R48"/>
  <c r="AI48"/>
  <c r="AH48" s="1"/>
  <c r="V48"/>
  <c r="AK48"/>
  <c r="AL48" s="1"/>
  <c r="S29"/>
  <c r="U29"/>
  <c r="AU29" s="1"/>
  <c r="S30"/>
  <c r="U30"/>
  <c r="AU30" s="1"/>
  <c r="S31"/>
  <c r="U31"/>
  <c r="AU31" s="1"/>
  <c r="S32"/>
  <c r="U32"/>
  <c r="AU32" s="1"/>
  <c r="S33"/>
  <c r="U33"/>
  <c r="AU33" s="1"/>
  <c r="S34"/>
  <c r="U34"/>
  <c r="AU34" s="1"/>
  <c r="S35"/>
  <c r="U35"/>
  <c r="S36"/>
  <c r="U36"/>
  <c r="S37"/>
  <c r="U37"/>
  <c r="AJ38"/>
  <c r="AY38" s="1"/>
  <c r="AJ40"/>
  <c r="AY40" s="1"/>
  <c r="S38"/>
  <c r="U38"/>
  <c r="S39"/>
  <c r="U39"/>
  <c r="S40"/>
  <c r="U40"/>
  <c r="S41"/>
  <c r="U41"/>
  <c r="S42"/>
  <c r="U42"/>
  <c r="S43"/>
  <c r="U43"/>
  <c r="B45"/>
  <c r="AR45" s="1"/>
  <c r="F45"/>
  <c r="AV45" s="1"/>
  <c r="T45"/>
  <c r="B46"/>
  <c r="F46"/>
  <c r="S47"/>
  <c r="U47"/>
  <c r="B49"/>
  <c r="F49"/>
  <c r="T49"/>
  <c r="T50"/>
  <c r="T42"/>
  <c r="T43"/>
  <c r="S45"/>
  <c r="U45"/>
  <c r="T47"/>
  <c r="S49"/>
  <c r="U49"/>
  <c r="R53"/>
  <c r="AI53"/>
  <c r="AH53" s="1"/>
  <c r="V53"/>
  <c r="AK53"/>
  <c r="AL53" s="1"/>
  <c r="AU54"/>
  <c r="S50"/>
  <c r="U50"/>
  <c r="S51"/>
  <c r="U51"/>
  <c r="S52"/>
  <c r="U52"/>
  <c r="B54"/>
  <c r="F54"/>
  <c r="T54"/>
  <c r="T51"/>
  <c r="T52"/>
  <c r="S54"/>
  <c r="AS54" s="1"/>
  <c r="U54"/>
  <c r="AK54" l="1"/>
  <c r="AZ54" s="1"/>
  <c r="V54"/>
  <c r="AJ52"/>
  <c r="AY52"/>
  <c r="AJ54"/>
  <c r="AY54" s="1"/>
  <c r="AX52"/>
  <c r="R52"/>
  <c r="AW52" s="1"/>
  <c r="AI52"/>
  <c r="AH52" s="1"/>
  <c r="R51"/>
  <c r="AI51"/>
  <c r="AI50"/>
  <c r="R50"/>
  <c r="AX50"/>
  <c r="AI49"/>
  <c r="AX49"/>
  <c r="R49"/>
  <c r="AK45"/>
  <c r="AZ45" s="1"/>
  <c r="V45"/>
  <c r="AJ43"/>
  <c r="AY43"/>
  <c r="AT54"/>
  <c r="AY49"/>
  <c r="AJ49"/>
  <c r="AR49"/>
  <c r="R47"/>
  <c r="AI47"/>
  <c r="AZ43"/>
  <c r="V43"/>
  <c r="BA43" s="1"/>
  <c r="AK43"/>
  <c r="AL43" s="1"/>
  <c r="V42"/>
  <c r="BA42" s="1"/>
  <c r="AK42"/>
  <c r="V41"/>
  <c r="AK41"/>
  <c r="AK40"/>
  <c r="AL40" s="1"/>
  <c r="AZ40"/>
  <c r="V40"/>
  <c r="BA40" s="1"/>
  <c r="AK39"/>
  <c r="AZ39" s="1"/>
  <c r="V39"/>
  <c r="AK38"/>
  <c r="AL38" s="1"/>
  <c r="AZ38"/>
  <c r="V38"/>
  <c r="BA38" s="1"/>
  <c r="AT49"/>
  <c r="AI37"/>
  <c r="AX37"/>
  <c r="R37"/>
  <c r="AI36"/>
  <c r="AX36" s="1"/>
  <c r="R36"/>
  <c r="AI35"/>
  <c r="AX35"/>
  <c r="R35"/>
  <c r="AI34"/>
  <c r="AX34" s="1"/>
  <c r="R34"/>
  <c r="AI33"/>
  <c r="AX33"/>
  <c r="R33"/>
  <c r="AI32"/>
  <c r="AX32" s="1"/>
  <c r="R32"/>
  <c r="AI31"/>
  <c r="AX31"/>
  <c r="R31"/>
  <c r="AI30"/>
  <c r="AX30" s="1"/>
  <c r="R30"/>
  <c r="AI29"/>
  <c r="AX29"/>
  <c r="R29"/>
  <c r="AJ41"/>
  <c r="AY41" s="1"/>
  <c r="AY37"/>
  <c r="AJ37"/>
  <c r="AY35"/>
  <c r="AJ35"/>
  <c r="AJ33"/>
  <c r="AY33" s="1"/>
  <c r="AR33"/>
  <c r="AJ31"/>
  <c r="AY31" s="1"/>
  <c r="AR31"/>
  <c r="AJ29"/>
  <c r="AY29" s="1"/>
  <c r="AR29"/>
  <c r="AJ27"/>
  <c r="AY27" s="1"/>
  <c r="AT33"/>
  <c r="AT31"/>
  <c r="AT29"/>
  <c r="AJ26"/>
  <c r="AY26"/>
  <c r="AJ25"/>
  <c r="AY25"/>
  <c r="AJ24"/>
  <c r="AY24"/>
  <c r="AJ23"/>
  <c r="AY23"/>
  <c r="AJ22"/>
  <c r="AY22"/>
  <c r="AJ21"/>
  <c r="AY21"/>
  <c r="AJ19"/>
  <c r="AY19"/>
  <c r="AT27"/>
  <c r="V25"/>
  <c r="BA25" s="1"/>
  <c r="AK25"/>
  <c r="AL25" s="1"/>
  <c r="V24"/>
  <c r="AK24"/>
  <c r="AL24" s="1"/>
  <c r="V23"/>
  <c r="BA23" s="1"/>
  <c r="AK23"/>
  <c r="AL23" s="1"/>
  <c r="V22"/>
  <c r="AK22"/>
  <c r="AL22" s="1"/>
  <c r="V21"/>
  <c r="BA21" s="1"/>
  <c r="AK21"/>
  <c r="AL21" s="1"/>
  <c r="V20"/>
  <c r="AK20"/>
  <c r="V19"/>
  <c r="BA19" s="1"/>
  <c r="AK19"/>
  <c r="AL19" s="1"/>
  <c r="V18"/>
  <c r="AK18"/>
  <c r="V17"/>
  <c r="AK17"/>
  <c r="V16"/>
  <c r="AK16"/>
  <c r="AK15"/>
  <c r="AZ15"/>
  <c r="V15"/>
  <c r="V14"/>
  <c r="BA14" s="1"/>
  <c r="AK14"/>
  <c r="AL14" s="1"/>
  <c r="U55"/>
  <c r="V13"/>
  <c r="BA13" s="1"/>
  <c r="AK13"/>
  <c r="B55"/>
  <c r="AJ16"/>
  <c r="AY16"/>
  <c r="AV15"/>
  <c r="AL26"/>
  <c r="AZ26"/>
  <c r="AU17"/>
  <c r="AU25"/>
  <c r="AT24"/>
  <c r="AU23"/>
  <c r="AT22"/>
  <c r="AT19"/>
  <c r="AU18"/>
  <c r="AU16"/>
  <c r="AU15"/>
  <c r="AI54"/>
  <c r="AH54" s="1"/>
  <c r="AX54"/>
  <c r="R54"/>
  <c r="AW54" s="1"/>
  <c r="AJ51"/>
  <c r="AY51" s="1"/>
  <c r="AV54"/>
  <c r="AZ52"/>
  <c r="V52"/>
  <c r="BA52" s="1"/>
  <c r="AK52"/>
  <c r="AL52" s="1"/>
  <c r="V51"/>
  <c r="AK51"/>
  <c r="AL51" s="1"/>
  <c r="AK50"/>
  <c r="AZ50"/>
  <c r="V50"/>
  <c r="AK49"/>
  <c r="AL49" s="1"/>
  <c r="V49"/>
  <c r="BA49" s="1"/>
  <c r="AJ47"/>
  <c r="AY47"/>
  <c r="AI45"/>
  <c r="AX45"/>
  <c r="R45"/>
  <c r="AJ42"/>
  <c r="AY42" s="1"/>
  <c r="AY50"/>
  <c r="AJ50"/>
  <c r="AV49"/>
  <c r="V47"/>
  <c r="BA47" s="1"/>
  <c r="AK47"/>
  <c r="AL47" s="1"/>
  <c r="AY45"/>
  <c r="AJ45"/>
  <c r="AX43"/>
  <c r="R43"/>
  <c r="AW43" s="1"/>
  <c r="AI43"/>
  <c r="AH43" s="1"/>
  <c r="R42"/>
  <c r="AI42"/>
  <c r="AX41"/>
  <c r="AI41"/>
  <c r="AH41" s="1"/>
  <c r="R41"/>
  <c r="AW41" s="1"/>
  <c r="AI40"/>
  <c r="AH40" s="1"/>
  <c r="AX40"/>
  <c r="R40"/>
  <c r="AW40" s="1"/>
  <c r="AI39"/>
  <c r="R39"/>
  <c r="AX39"/>
  <c r="AI38"/>
  <c r="AH38" s="1"/>
  <c r="AX38"/>
  <c r="R38"/>
  <c r="AW38" s="1"/>
  <c r="AK37"/>
  <c r="AL37" s="1"/>
  <c r="V37"/>
  <c r="BA37" s="1"/>
  <c r="AK36"/>
  <c r="AZ36"/>
  <c r="V36"/>
  <c r="AK35"/>
  <c r="AL35" s="1"/>
  <c r="V35"/>
  <c r="BA35" s="1"/>
  <c r="AK34"/>
  <c r="AZ34"/>
  <c r="V34"/>
  <c r="AK33"/>
  <c r="AL33" s="1"/>
  <c r="V33"/>
  <c r="BA33" s="1"/>
  <c r="AK32"/>
  <c r="AZ32"/>
  <c r="V32"/>
  <c r="AK31"/>
  <c r="AL31" s="1"/>
  <c r="V31"/>
  <c r="BA31" s="1"/>
  <c r="AK30"/>
  <c r="AZ30"/>
  <c r="V30"/>
  <c r="AK29"/>
  <c r="AL29" s="1"/>
  <c r="V29"/>
  <c r="BA29" s="1"/>
  <c r="AU49"/>
  <c r="AY39"/>
  <c r="AJ39"/>
  <c r="AY36"/>
  <c r="AJ36"/>
  <c r="AY34"/>
  <c r="AJ34"/>
  <c r="AR34"/>
  <c r="AY32"/>
  <c r="AJ32"/>
  <c r="AR32"/>
  <c r="AY30"/>
  <c r="AJ30"/>
  <c r="AR30"/>
  <c r="AY28"/>
  <c r="AJ28"/>
  <c r="AL28" s="1"/>
  <c r="AT34"/>
  <c r="AT32"/>
  <c r="AT30"/>
  <c r="V28"/>
  <c r="BA28" s="1"/>
  <c r="AT28"/>
  <c r="R27"/>
  <c r="AI27"/>
  <c r="AH27" s="1"/>
  <c r="AV25"/>
  <c r="AV24"/>
  <c r="AV23"/>
  <c r="AV22"/>
  <c r="AJ20"/>
  <c r="AY20" s="1"/>
  <c r="AJ18"/>
  <c r="AY18" s="1"/>
  <c r="AJ17"/>
  <c r="AY17" s="1"/>
  <c r="AV16"/>
  <c r="T55"/>
  <c r="AY13"/>
  <c r="AJ13"/>
  <c r="R28"/>
  <c r="AI28"/>
  <c r="AH28" s="1"/>
  <c r="AS28"/>
  <c r="V27"/>
  <c r="AK27"/>
  <c r="AL27" s="1"/>
  <c r="AI26"/>
  <c r="AH26" s="1"/>
  <c r="R26"/>
  <c r="R25"/>
  <c r="AI25"/>
  <c r="AH25" s="1"/>
  <c r="R24"/>
  <c r="AI24"/>
  <c r="AH24" s="1"/>
  <c r="R23"/>
  <c r="AI23"/>
  <c r="AH23" s="1"/>
  <c r="R22"/>
  <c r="AI22"/>
  <c r="AH22" s="1"/>
  <c r="R21"/>
  <c r="AI21"/>
  <c r="AH21" s="1"/>
  <c r="R20"/>
  <c r="AW20" s="1"/>
  <c r="AI20"/>
  <c r="AH20" s="1"/>
  <c r="R19"/>
  <c r="AI19"/>
  <c r="AH19" s="1"/>
  <c r="R18"/>
  <c r="AI18"/>
  <c r="AH18" s="1"/>
  <c r="R17"/>
  <c r="AI17"/>
  <c r="AH17" s="1"/>
  <c r="AI16"/>
  <c r="AH16" s="1"/>
  <c r="R16"/>
  <c r="R15"/>
  <c r="AI15"/>
  <c r="AX15"/>
  <c r="AI14"/>
  <c r="AH14" s="1"/>
  <c r="AX14"/>
  <c r="R14"/>
  <c r="AW14" s="1"/>
  <c r="S55"/>
  <c r="R13"/>
  <c r="AI13"/>
  <c r="AY15"/>
  <c r="AJ15"/>
  <c r="AV13"/>
  <c r="V26"/>
  <c r="BA26" s="1"/>
  <c r="AT25"/>
  <c r="AT23"/>
  <c r="AS25"/>
  <c r="AS23"/>
  <c r="AS18"/>
  <c r="AT15"/>
  <c r="AS19"/>
  <c r="AS14"/>
  <c r="AI55" l="1"/>
  <c r="AH13"/>
  <c r="AW15"/>
  <c r="AR15"/>
  <c r="AX13"/>
  <c r="AW13"/>
  <c r="AR13"/>
  <c r="AH15"/>
  <c r="AW16"/>
  <c r="AR16"/>
  <c r="AX16"/>
  <c r="AW17"/>
  <c r="AR17"/>
  <c r="AX18"/>
  <c r="AW19"/>
  <c r="AR19"/>
  <c r="AX20"/>
  <c r="AW21"/>
  <c r="AX22"/>
  <c r="AW23"/>
  <c r="AR23"/>
  <c r="AX24"/>
  <c r="AW25"/>
  <c r="AR25"/>
  <c r="AW26"/>
  <c r="AX26"/>
  <c r="BA27"/>
  <c r="AV27"/>
  <c r="AW28"/>
  <c r="AJ55"/>
  <c r="AY55"/>
  <c r="AT55"/>
  <c r="AX27"/>
  <c r="AV29"/>
  <c r="AV31"/>
  <c r="AV33"/>
  <c r="AZ29"/>
  <c r="AL30"/>
  <c r="BA30" s="1"/>
  <c r="AZ31"/>
  <c r="BA32"/>
  <c r="AL32"/>
  <c r="AZ33"/>
  <c r="AL34"/>
  <c r="BA34" s="1"/>
  <c r="AZ35"/>
  <c r="BA36"/>
  <c r="AL36"/>
  <c r="AZ37"/>
  <c r="AH42"/>
  <c r="AX42"/>
  <c r="AZ47"/>
  <c r="AH45"/>
  <c r="AW45" s="1"/>
  <c r="AZ49"/>
  <c r="BA50"/>
  <c r="AL50"/>
  <c r="BA51"/>
  <c r="V55"/>
  <c r="AU55"/>
  <c r="BA15"/>
  <c r="AL15"/>
  <c r="AL17"/>
  <c r="AZ17"/>
  <c r="AZ19"/>
  <c r="AZ21"/>
  <c r="BA22"/>
  <c r="AZ23"/>
  <c r="BA24"/>
  <c r="AZ25"/>
  <c r="AR28"/>
  <c r="AR14"/>
  <c r="AV18"/>
  <c r="AW29"/>
  <c r="AH29"/>
  <c r="AW31"/>
  <c r="AH31"/>
  <c r="AW33"/>
  <c r="AH33"/>
  <c r="AW35"/>
  <c r="AH35"/>
  <c r="AW37"/>
  <c r="AH37"/>
  <c r="AL42"/>
  <c r="AZ42"/>
  <c r="AH47"/>
  <c r="AX47"/>
  <c r="AH49"/>
  <c r="AW49" s="1"/>
  <c r="AH51"/>
  <c r="AX51"/>
  <c r="AR54"/>
  <c r="AX55"/>
  <c r="R55"/>
  <c r="AS55"/>
  <c r="AX17"/>
  <c r="AW18"/>
  <c r="AR18"/>
  <c r="AX19"/>
  <c r="AX21"/>
  <c r="AW22"/>
  <c r="AR22"/>
  <c r="AX23"/>
  <c r="AW24"/>
  <c r="AR24"/>
  <c r="AX25"/>
  <c r="AZ27"/>
  <c r="AX28"/>
  <c r="AW27"/>
  <c r="AR27"/>
  <c r="AH39"/>
  <c r="AW39" s="1"/>
  <c r="AW42"/>
  <c r="AZ51"/>
  <c r="AR55"/>
  <c r="AK55"/>
  <c r="AL55" s="1"/>
  <c r="AL13"/>
  <c r="AZ13"/>
  <c r="AZ14"/>
  <c r="AL16"/>
  <c r="BA16" s="1"/>
  <c r="AZ16"/>
  <c r="BA17"/>
  <c r="AL18"/>
  <c r="BA18" s="1"/>
  <c r="AZ18"/>
  <c r="AL20"/>
  <c r="BA20" s="1"/>
  <c r="AZ20"/>
  <c r="AZ22"/>
  <c r="AZ24"/>
  <c r="AV28"/>
  <c r="AV17"/>
  <c r="AV30"/>
  <c r="AV32"/>
  <c r="AV34"/>
  <c r="AH30"/>
  <c r="AW30" s="1"/>
  <c r="AH32"/>
  <c r="AW32" s="1"/>
  <c r="AH34"/>
  <c r="AW34" s="1"/>
  <c r="AH36"/>
  <c r="AW36" s="1"/>
  <c r="AL39"/>
  <c r="BA39" s="1"/>
  <c r="AL41"/>
  <c r="BA41" s="1"/>
  <c r="AZ41"/>
  <c r="AW47"/>
  <c r="BA45"/>
  <c r="AL45"/>
  <c r="AH50"/>
  <c r="AW50" s="1"/>
  <c r="AW51"/>
  <c r="BA54"/>
  <c r="AL54"/>
  <c r="AZ55" l="1"/>
  <c r="BA55"/>
  <c r="AV55"/>
  <c r="AH55"/>
  <c r="AW55" s="1"/>
  <c r="F38" i="27" l="1"/>
  <c r="E38"/>
  <c r="D38"/>
  <c r="K34"/>
  <c r="J34"/>
  <c r="M34"/>
  <c r="I34"/>
  <c r="H34"/>
  <c r="G34"/>
  <c r="F34"/>
  <c r="E34"/>
  <c r="D34"/>
  <c r="F30"/>
  <c r="E30"/>
  <c r="F29"/>
  <c r="E29"/>
  <c r="E25" s="1"/>
  <c r="D29"/>
  <c r="F28"/>
  <c r="E28"/>
  <c r="D28"/>
  <c r="F27"/>
  <c r="E27"/>
  <c r="D27"/>
  <c r="F26"/>
  <c r="E26"/>
  <c r="D26"/>
  <c r="I25"/>
  <c r="H25"/>
  <c r="G25"/>
  <c r="F25"/>
  <c r="D25"/>
  <c r="G24"/>
  <c r="G20"/>
  <c r="L12"/>
  <c r="I12"/>
  <c r="H12"/>
  <c r="G12"/>
  <c r="F12"/>
  <c r="F6" s="1"/>
  <c r="F33" s="1"/>
  <c r="F37" s="1"/>
  <c r="F39" s="1"/>
  <c r="E12"/>
  <c r="D12"/>
  <c r="J7"/>
  <c r="M7"/>
  <c r="I7"/>
  <c r="I6" s="1"/>
  <c r="I33" s="1"/>
  <c r="I37" s="1"/>
  <c r="I39" s="1"/>
  <c r="H7"/>
  <c r="G7"/>
  <c r="G6" s="1"/>
  <c r="G33" s="1"/>
  <c r="G37" s="1"/>
  <c r="G39" s="1"/>
  <c r="F7"/>
  <c r="E7"/>
  <c r="D7"/>
  <c r="H6"/>
  <c r="H33" s="1"/>
  <c r="H37" s="1"/>
  <c r="H39" s="1"/>
  <c r="D6"/>
  <c r="D33" s="1"/>
  <c r="D37" s="1"/>
  <c r="D39" s="1"/>
  <c r="E6" l="1"/>
  <c r="E33" s="1"/>
  <c r="E37" s="1"/>
  <c r="E39" s="1"/>
  <c r="K25"/>
  <c r="M25"/>
  <c r="N34"/>
  <c r="N27"/>
  <c r="O27"/>
  <c r="N29"/>
  <c r="O29"/>
  <c r="N31"/>
  <c r="P38"/>
  <c r="N14"/>
  <c r="O14"/>
  <c r="N16"/>
  <c r="O16"/>
  <c r="N18"/>
  <c r="O18"/>
  <c r="N21"/>
  <c r="P21"/>
  <c r="N23"/>
  <c r="P23"/>
  <c r="J25"/>
  <c r="J12"/>
  <c r="K7"/>
  <c r="N7" s="1"/>
  <c r="L25"/>
  <c r="O25" s="1"/>
  <c r="N25"/>
  <c r="O8"/>
  <c r="N10"/>
  <c r="O10"/>
  <c r="O31"/>
  <c r="O35"/>
  <c r="N38"/>
  <c r="N9"/>
  <c r="P9"/>
  <c r="N11"/>
  <c r="P11"/>
  <c r="N13"/>
  <c r="P13"/>
  <c r="N15"/>
  <c r="P15"/>
  <c r="N17"/>
  <c r="P17"/>
  <c r="N20"/>
  <c r="O20"/>
  <c r="N22"/>
  <c r="O22"/>
  <c r="N24"/>
  <c r="P24"/>
  <c r="N26"/>
  <c r="O26"/>
  <c r="N28"/>
  <c r="O28"/>
  <c r="N30"/>
  <c r="P30"/>
  <c r="N32"/>
  <c r="P32"/>
  <c r="N36"/>
  <c r="P36"/>
  <c r="O38"/>
  <c r="N8"/>
  <c r="P8"/>
  <c r="O9"/>
  <c r="P10"/>
  <c r="O11"/>
  <c r="O13"/>
  <c r="P14"/>
  <c r="O15"/>
  <c r="P16"/>
  <c r="O17"/>
  <c r="P18"/>
  <c r="P20"/>
  <c r="O21"/>
  <c r="P22"/>
  <c r="O23"/>
  <c r="O24"/>
  <c r="P26"/>
  <c r="P27"/>
  <c r="P28"/>
  <c r="P29"/>
  <c r="O30"/>
  <c r="P31"/>
  <c r="O32"/>
  <c r="N35"/>
  <c r="P35"/>
  <c r="O36"/>
  <c r="L7"/>
  <c r="K12"/>
  <c r="M12"/>
  <c r="P12" s="1"/>
  <c r="L34"/>
  <c r="O34" s="1"/>
  <c r="N12" l="1"/>
  <c r="P25"/>
  <c r="J6"/>
  <c r="J33" s="1"/>
  <c r="J37" s="1"/>
  <c r="J39" s="1"/>
  <c r="K6"/>
  <c r="K33" s="1"/>
  <c r="M6"/>
  <c r="O12"/>
  <c r="O7"/>
  <c r="L6"/>
  <c r="P34"/>
  <c r="P7"/>
  <c r="N6" l="1"/>
  <c r="M33"/>
  <c r="P6"/>
  <c r="O6"/>
  <c r="L33"/>
  <c r="K37"/>
  <c r="N33"/>
  <c r="K39" l="1"/>
  <c r="N39" s="1"/>
  <c r="N37"/>
  <c r="M37"/>
  <c r="P33"/>
  <c r="O33"/>
  <c r="L37"/>
  <c r="M39" l="1"/>
  <c r="P37"/>
  <c r="L39"/>
  <c r="O39" s="1"/>
  <c r="O37"/>
  <c r="P39" l="1"/>
  <c r="H56" i="1" l="1"/>
  <c r="H56" i="3"/>
  <c r="G48" i="4" l="1"/>
  <c r="G27"/>
  <c r="G23"/>
  <c r="F56" i="30" l="1"/>
  <c r="G56"/>
  <c r="H56"/>
  <c r="I56"/>
  <c r="G7" i="9" l="1"/>
  <c r="K56" i="30" l="1"/>
  <c r="O9"/>
  <c r="N9"/>
  <c r="O11"/>
  <c r="N11"/>
  <c r="O13"/>
  <c r="N13"/>
  <c r="O15"/>
  <c r="N15"/>
  <c r="O17"/>
  <c r="N17"/>
  <c r="O19"/>
  <c r="N19"/>
  <c r="O21"/>
  <c r="N21"/>
  <c r="O23"/>
  <c r="N23"/>
  <c r="O25"/>
  <c r="N25"/>
  <c r="O27"/>
  <c r="N27"/>
  <c r="O29"/>
  <c r="N29"/>
  <c r="O31"/>
  <c r="N31"/>
  <c r="O33"/>
  <c r="N33"/>
  <c r="O35"/>
  <c r="N35"/>
  <c r="O37"/>
  <c r="N37"/>
  <c r="O39"/>
  <c r="N39"/>
  <c r="O46"/>
  <c r="N46"/>
  <c r="N48"/>
  <c r="O48"/>
  <c r="O51"/>
  <c r="N51"/>
  <c r="O53"/>
  <c r="N53"/>
  <c r="N10"/>
  <c r="O10"/>
  <c r="O12"/>
  <c r="N12"/>
  <c r="N14"/>
  <c r="O14"/>
  <c r="O16"/>
  <c r="N16"/>
  <c r="N18"/>
  <c r="O18"/>
  <c r="N20"/>
  <c r="O20"/>
  <c r="O22"/>
  <c r="N22"/>
  <c r="N24"/>
  <c r="O24"/>
  <c r="O26"/>
  <c r="N26"/>
  <c r="N28"/>
  <c r="O28"/>
  <c r="O30"/>
  <c r="N30"/>
  <c r="N32"/>
  <c r="O32"/>
  <c r="N34"/>
  <c r="O34"/>
  <c r="O36"/>
  <c r="N36"/>
  <c r="N38"/>
  <c r="O38"/>
  <c r="O40"/>
  <c r="N40"/>
  <c r="O41"/>
  <c r="N41"/>
  <c r="N42"/>
  <c r="O42"/>
  <c r="O43"/>
  <c r="N43"/>
  <c r="O44"/>
  <c r="N44"/>
  <c r="O45"/>
  <c r="N45"/>
  <c r="O47"/>
  <c r="N47"/>
  <c r="O50"/>
  <c r="N50"/>
  <c r="O52"/>
  <c r="N52"/>
  <c r="M10" i="3"/>
  <c r="L10"/>
  <c r="M12"/>
  <c r="L12"/>
  <c r="M14"/>
  <c r="L14"/>
  <c r="M16"/>
  <c r="L16"/>
  <c r="M18"/>
  <c r="L18"/>
  <c r="M20"/>
  <c r="L20"/>
  <c r="L22"/>
  <c r="M22"/>
  <c r="M24"/>
  <c r="L24"/>
  <c r="L26"/>
  <c r="M26"/>
  <c r="M28"/>
  <c r="L28"/>
  <c r="L30"/>
  <c r="M30"/>
  <c r="M32"/>
  <c r="L32"/>
  <c r="L34"/>
  <c r="M34"/>
  <c r="M36"/>
  <c r="L36"/>
  <c r="L38"/>
  <c r="M38"/>
  <c r="L40"/>
  <c r="M40"/>
  <c r="M42"/>
  <c r="L42"/>
  <c r="L44"/>
  <c r="M44"/>
  <c r="L46"/>
  <c r="M46"/>
  <c r="M48"/>
  <c r="L48"/>
  <c r="L51"/>
  <c r="M51"/>
  <c r="M53"/>
  <c r="L53"/>
  <c r="M9"/>
  <c r="L9"/>
  <c r="M11"/>
  <c r="L11"/>
  <c r="M13"/>
  <c r="L13"/>
  <c r="M15"/>
  <c r="L15"/>
  <c r="M17"/>
  <c r="L17"/>
  <c r="M19"/>
  <c r="L19"/>
  <c r="M21"/>
  <c r="L21"/>
  <c r="M23"/>
  <c r="L23"/>
  <c r="M25"/>
  <c r="L25"/>
  <c r="M27"/>
  <c r="L27"/>
  <c r="M29"/>
  <c r="L29"/>
  <c r="M31"/>
  <c r="L31"/>
  <c r="M33"/>
  <c r="L33"/>
  <c r="M35"/>
  <c r="L35"/>
  <c r="M37"/>
  <c r="L37"/>
  <c r="M39"/>
  <c r="L39"/>
  <c r="M41"/>
  <c r="L41"/>
  <c r="M43"/>
  <c r="L43"/>
  <c r="M45"/>
  <c r="L45"/>
  <c r="M47"/>
  <c r="L47"/>
  <c r="M50"/>
  <c r="L50"/>
  <c r="M52"/>
  <c r="L52"/>
  <c r="O9" i="2"/>
  <c r="N9"/>
  <c r="O11"/>
  <c r="N11"/>
  <c r="O13"/>
  <c r="N13"/>
  <c r="O15"/>
  <c r="N15"/>
  <c r="O17"/>
  <c r="N17"/>
  <c r="O19"/>
  <c r="N19"/>
  <c r="O21"/>
  <c r="N21"/>
  <c r="O23"/>
  <c r="N23"/>
  <c r="O25"/>
  <c r="N25"/>
  <c r="O27"/>
  <c r="N27"/>
  <c r="O29"/>
  <c r="N29"/>
  <c r="O31"/>
  <c r="N31"/>
  <c r="O33"/>
  <c r="N33"/>
  <c r="O35"/>
  <c r="N35"/>
  <c r="O37"/>
  <c r="N37"/>
  <c r="O39"/>
  <c r="N39"/>
  <c r="O41"/>
  <c r="N41"/>
  <c r="O43"/>
  <c r="N43"/>
  <c r="O45"/>
  <c r="N45"/>
  <c r="O47"/>
  <c r="N47"/>
  <c r="O50"/>
  <c r="N50"/>
  <c r="O52"/>
  <c r="N52"/>
  <c r="O10"/>
  <c r="N10"/>
  <c r="O12"/>
  <c r="N12"/>
  <c r="O14"/>
  <c r="N14"/>
  <c r="O16"/>
  <c r="N16"/>
  <c r="O18"/>
  <c r="N18"/>
  <c r="O20"/>
  <c r="N20"/>
  <c r="O22"/>
  <c r="N22"/>
  <c r="O24"/>
  <c r="N24"/>
  <c r="O26"/>
  <c r="N26"/>
  <c r="O28"/>
  <c r="N28"/>
  <c r="O30"/>
  <c r="N30"/>
  <c r="O32"/>
  <c r="N32"/>
  <c r="O34"/>
  <c r="N34"/>
  <c r="O36"/>
  <c r="N36"/>
  <c r="O38"/>
  <c r="N38"/>
  <c r="O40"/>
  <c r="N40"/>
  <c r="O42"/>
  <c r="N42"/>
  <c r="O44"/>
  <c r="N44"/>
  <c r="O46"/>
  <c r="N46"/>
  <c r="O48"/>
  <c r="N48"/>
  <c r="O51"/>
  <c r="N51"/>
  <c r="O53"/>
  <c r="N53"/>
  <c r="O10" i="29"/>
  <c r="N10"/>
  <c r="O16"/>
  <c r="N16"/>
  <c r="O22"/>
  <c r="N22"/>
  <c r="O30"/>
  <c r="N30"/>
  <c r="O38"/>
  <c r="N38"/>
  <c r="O52"/>
  <c r="N52"/>
  <c r="O12"/>
  <c r="N12"/>
  <c r="O14"/>
  <c r="N14"/>
  <c r="O18"/>
  <c r="N18"/>
  <c r="O20"/>
  <c r="N20"/>
  <c r="O24"/>
  <c r="N24"/>
  <c r="O26"/>
  <c r="N26"/>
  <c r="O28"/>
  <c r="N28"/>
  <c r="O32"/>
  <c r="N32"/>
  <c r="O34"/>
  <c r="N34"/>
  <c r="O36"/>
  <c r="N36"/>
  <c r="O41"/>
  <c r="N41"/>
  <c r="O43"/>
  <c r="N43"/>
  <c r="O45"/>
  <c r="N45"/>
  <c r="O47"/>
  <c r="N47"/>
  <c r="O50"/>
  <c r="N50"/>
  <c r="O9"/>
  <c r="N9"/>
  <c r="O11"/>
  <c r="N11"/>
  <c r="O13"/>
  <c r="N13"/>
  <c r="O15"/>
  <c r="N15"/>
  <c r="O17"/>
  <c r="N17"/>
  <c r="O19"/>
  <c r="N19"/>
  <c r="O21"/>
  <c r="N21"/>
  <c r="O23"/>
  <c r="N23"/>
  <c r="O25"/>
  <c r="N25"/>
  <c r="O27"/>
  <c r="N27"/>
  <c r="O29"/>
  <c r="N29"/>
  <c r="O31"/>
  <c r="N31"/>
  <c r="O33"/>
  <c r="N33"/>
  <c r="O35"/>
  <c r="N35"/>
  <c r="O37"/>
  <c r="N37"/>
  <c r="O39"/>
  <c r="N39"/>
  <c r="O42"/>
  <c r="N42"/>
  <c r="O44"/>
  <c r="N44"/>
  <c r="N46"/>
  <c r="O46"/>
  <c r="O48"/>
  <c r="N48"/>
  <c r="O51"/>
  <c r="N51"/>
  <c r="O53"/>
  <c r="N53"/>
  <c r="M10" i="1"/>
  <c r="L10"/>
  <c r="M14"/>
  <c r="L14"/>
  <c r="M18"/>
  <c r="L18"/>
  <c r="M22"/>
  <c r="L22"/>
  <c r="M24"/>
  <c r="L24"/>
  <c r="M28"/>
  <c r="L28"/>
  <c r="M32"/>
  <c r="L32"/>
  <c r="M36"/>
  <c r="L36"/>
  <c r="M40"/>
  <c r="L40"/>
  <c r="M44"/>
  <c r="L44"/>
  <c r="M9"/>
  <c r="L9"/>
  <c r="M11"/>
  <c r="L11"/>
  <c r="M13"/>
  <c r="L13"/>
  <c r="M15"/>
  <c r="L15"/>
  <c r="M17"/>
  <c r="L17"/>
  <c r="M19"/>
  <c r="L19"/>
  <c r="M21"/>
  <c r="L21"/>
  <c r="M23"/>
  <c r="L23"/>
  <c r="M25"/>
  <c r="L25"/>
  <c r="M27"/>
  <c r="L27"/>
  <c r="M29"/>
  <c r="L29"/>
  <c r="M31"/>
  <c r="L31"/>
  <c r="M33"/>
  <c r="L33"/>
  <c r="M35"/>
  <c r="L35"/>
  <c r="M37"/>
  <c r="L37"/>
  <c r="L39"/>
  <c r="M39"/>
  <c r="M41"/>
  <c r="L41"/>
  <c r="L43"/>
  <c r="M43"/>
  <c r="M45"/>
  <c r="L45"/>
  <c r="L47"/>
  <c r="M47"/>
  <c r="M50"/>
  <c r="L50"/>
  <c r="L52"/>
  <c r="M52"/>
  <c r="M12"/>
  <c r="L12"/>
  <c r="M16"/>
  <c r="L16"/>
  <c r="M20"/>
  <c r="L20"/>
  <c r="M26"/>
  <c r="L26"/>
  <c r="M30"/>
  <c r="L30"/>
  <c r="M34"/>
  <c r="L34"/>
  <c r="M38"/>
  <c r="L38"/>
  <c r="M42"/>
  <c r="L42"/>
  <c r="M46"/>
  <c r="L46"/>
  <c r="M48"/>
  <c r="L48"/>
  <c r="M51"/>
  <c r="L51"/>
  <c r="M53"/>
  <c r="L53"/>
  <c r="J56" i="30"/>
  <c r="O8"/>
  <c r="H56" i="2"/>
  <c r="H58" i="3"/>
  <c r="M8"/>
  <c r="O8" i="2"/>
  <c r="O8" i="29"/>
  <c r="H56"/>
  <c r="N32" i="4" l="1"/>
  <c r="M32"/>
  <c r="N34"/>
  <c r="M34"/>
  <c r="N36"/>
  <c r="M36"/>
  <c r="N38"/>
  <c r="M38"/>
  <c r="N40"/>
  <c r="M40"/>
  <c r="M52"/>
  <c r="N52"/>
  <c r="M50"/>
  <c r="N50"/>
  <c r="M47"/>
  <c r="N47"/>
  <c r="M45"/>
  <c r="N45"/>
  <c r="M43"/>
  <c r="N43"/>
  <c r="M33"/>
  <c r="N33"/>
  <c r="M35"/>
  <c r="N35"/>
  <c r="M37"/>
  <c r="N37"/>
  <c r="M39"/>
  <c r="N39"/>
  <c r="M41"/>
  <c r="N41"/>
  <c r="N53"/>
  <c r="M53"/>
  <c r="N51"/>
  <c r="M51"/>
  <c r="N48"/>
  <c r="M48"/>
  <c r="N46"/>
  <c r="M46"/>
  <c r="N44"/>
  <c r="M44"/>
  <c r="N42"/>
  <c r="M42"/>
  <c r="H58" i="30"/>
  <c r="K43" i="1"/>
  <c r="K44"/>
  <c r="K40"/>
  <c r="K41"/>
  <c r="K42"/>
  <c r="M8"/>
  <c r="N19" i="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G20"/>
  <c r="G56" i="4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39"/>
  <c r="L40"/>
  <c r="L42"/>
  <c r="L43"/>
  <c r="L44"/>
  <c r="C25" i="26" l="1"/>
  <c r="D25"/>
  <c r="L55" i="4" l="1"/>
  <c r="L54"/>
  <c r="L53"/>
  <c r="L52"/>
  <c r="L51"/>
  <c r="L50"/>
  <c r="L47"/>
  <c r="L46"/>
  <c r="L45"/>
  <c r="L38"/>
  <c r="L37"/>
  <c r="L36"/>
  <c r="L35"/>
  <c r="L34"/>
  <c r="L33"/>
  <c r="L32"/>
  <c r="L31"/>
  <c r="L30"/>
  <c r="L25"/>
  <c r="L24"/>
  <c r="L21"/>
  <c r="L20"/>
  <c r="L18"/>
  <c r="L17"/>
  <c r="L16"/>
  <c r="L15"/>
  <c r="L13"/>
  <c r="L12"/>
  <c r="L10"/>
  <c r="L9"/>
  <c r="L8"/>
  <c r="M55" i="30" l="1"/>
  <c r="M54"/>
  <c r="M53"/>
  <c r="M52"/>
  <c r="M51"/>
  <c r="M50"/>
  <c r="M48"/>
  <c r="M47"/>
  <c r="M46"/>
  <c r="M45"/>
  <c r="M43"/>
  <c r="M41"/>
  <c r="M39"/>
  <c r="M38"/>
  <c r="M37"/>
  <c r="M36"/>
  <c r="M35"/>
  <c r="M34"/>
  <c r="M33"/>
  <c r="M32"/>
  <c r="M31"/>
  <c r="M30"/>
  <c r="M29"/>
  <c r="M28"/>
  <c r="M27"/>
  <c r="M25"/>
  <c r="M24"/>
  <c r="M23"/>
  <c r="M22"/>
  <c r="M20"/>
  <c r="M19"/>
  <c r="M18"/>
  <c r="M17"/>
  <c r="M16"/>
  <c r="M15"/>
  <c r="M14"/>
  <c r="M13"/>
  <c r="M12"/>
  <c r="M11"/>
  <c r="M10"/>
  <c r="M9"/>
  <c r="M8"/>
  <c r="M53" i="2"/>
  <c r="M52"/>
  <c r="M51"/>
  <c r="M50"/>
  <c r="M48"/>
  <c r="M46"/>
  <c r="M45"/>
  <c r="M43"/>
  <c r="M41"/>
  <c r="M39"/>
  <c r="M38"/>
  <c r="M37"/>
  <c r="M36"/>
  <c r="M35"/>
  <c r="M34"/>
  <c r="M33"/>
  <c r="M32"/>
  <c r="M31"/>
  <c r="M29"/>
  <c r="M28"/>
  <c r="M27"/>
  <c r="M26"/>
  <c r="M25"/>
  <c r="M24"/>
  <c r="M23"/>
  <c r="M22"/>
  <c r="M21"/>
  <c r="M20"/>
  <c r="M16"/>
  <c r="M15"/>
  <c r="M13"/>
  <c r="M12"/>
  <c r="M11"/>
  <c r="M10"/>
  <c r="M9"/>
  <c r="M8"/>
  <c r="M55" i="29"/>
  <c r="M54"/>
  <c r="M51"/>
  <c r="M48"/>
  <c r="M41"/>
  <c r="M39"/>
  <c r="M38"/>
  <c r="M31"/>
  <c r="M22"/>
  <c r="M9" l="1"/>
  <c r="M13"/>
  <c r="M17"/>
  <c r="M21"/>
  <c r="M25"/>
  <c r="M35"/>
  <c r="M43"/>
  <c r="M53"/>
  <c r="M8"/>
  <c r="M10"/>
  <c r="M12"/>
  <c r="M14"/>
  <c r="M16"/>
  <c r="M18"/>
  <c r="M20"/>
  <c r="M24"/>
  <c r="M28"/>
  <c r="M30"/>
  <c r="M32"/>
  <c r="M34"/>
  <c r="M36"/>
  <c r="M45"/>
  <c r="M47"/>
  <c r="M50"/>
  <c r="M52"/>
  <c r="M11"/>
  <c r="M15"/>
  <c r="M19"/>
  <c r="M23"/>
  <c r="M27"/>
  <c r="M29"/>
  <c r="M33"/>
  <c r="M37"/>
  <c r="M46"/>
  <c r="E56" i="1" l="1"/>
  <c r="K55"/>
  <c r="K54"/>
  <c r="K51"/>
  <c r="K48"/>
  <c r="K39"/>
  <c r="K38"/>
  <c r="K31"/>
  <c r="K22"/>
  <c r="E56" i="30" l="1"/>
  <c r="D56"/>
  <c r="C56"/>
  <c r="M26"/>
  <c r="G56" i="29"/>
  <c r="F56"/>
  <c r="E56"/>
  <c r="D56"/>
  <c r="C56"/>
  <c r="M26" l="1"/>
  <c r="D58" i="30"/>
  <c r="F58"/>
  <c r="C58"/>
  <c r="E58"/>
  <c r="G58"/>
  <c r="N8"/>
  <c r="N8" i="29"/>
  <c r="I56"/>
  <c r="I58" i="30" l="1"/>
  <c r="K12" i="1" l="1"/>
  <c r="K20"/>
  <c r="K30"/>
  <c r="K52"/>
  <c r="M14" i="2"/>
  <c r="M18"/>
  <c r="M30"/>
  <c r="M47"/>
  <c r="K8" i="3"/>
  <c r="L8"/>
  <c r="K10"/>
  <c r="K12"/>
  <c r="K14"/>
  <c r="K16"/>
  <c r="K18"/>
  <c r="K20"/>
  <c r="K23"/>
  <c r="K25"/>
  <c r="K27"/>
  <c r="K29"/>
  <c r="K31"/>
  <c r="K33"/>
  <c r="K35"/>
  <c r="K37"/>
  <c r="K39"/>
  <c r="K43"/>
  <c r="K46"/>
  <c r="K48"/>
  <c r="K51"/>
  <c r="K8" i="1"/>
  <c r="L8"/>
  <c r="K10"/>
  <c r="K14"/>
  <c r="K16"/>
  <c r="K18"/>
  <c r="K24"/>
  <c r="K26"/>
  <c r="K28"/>
  <c r="K32"/>
  <c r="K34"/>
  <c r="K36"/>
  <c r="K45"/>
  <c r="K47"/>
  <c r="K50"/>
  <c r="K9"/>
  <c r="K11"/>
  <c r="K13"/>
  <c r="K15"/>
  <c r="K17"/>
  <c r="K19"/>
  <c r="K21"/>
  <c r="K23"/>
  <c r="K25"/>
  <c r="K27"/>
  <c r="K29"/>
  <c r="K33"/>
  <c r="K35"/>
  <c r="K37"/>
  <c r="K46"/>
  <c r="K53"/>
  <c r="M17" i="2"/>
  <c r="M19"/>
  <c r="K9" i="3"/>
  <c r="K11"/>
  <c r="K13"/>
  <c r="K15"/>
  <c r="K17"/>
  <c r="K19"/>
  <c r="K22"/>
  <c r="K24"/>
  <c r="K26"/>
  <c r="K28"/>
  <c r="K30"/>
  <c r="K32"/>
  <c r="K34"/>
  <c r="K36"/>
  <c r="K38"/>
  <c r="K41"/>
  <c r="K45"/>
  <c r="K47"/>
  <c r="K50"/>
  <c r="K52"/>
  <c r="N8" i="2"/>
  <c r="M56" i="1" l="1"/>
  <c r="L56"/>
  <c r="O56" i="2"/>
  <c r="N56"/>
  <c r="I56" i="3"/>
  <c r="G56"/>
  <c r="G56" i="2"/>
  <c r="F56" i="4"/>
  <c r="F7" i="9"/>
  <c r="F20" s="1"/>
  <c r="G56" i="1"/>
  <c r="C56" i="2"/>
  <c r="D56"/>
  <c r="E56"/>
  <c r="F56"/>
  <c r="J56" i="1"/>
  <c r="E56" i="4"/>
  <c r="E7" i="9"/>
  <c r="E20" s="1"/>
  <c r="F56" i="1"/>
  <c r="F56" i="3"/>
  <c r="H56" i="4"/>
  <c r="C56" i="3"/>
  <c r="C58" s="1"/>
  <c r="C56" i="1"/>
  <c r="C7" i="9"/>
  <c r="C20" s="1"/>
  <c r="D7"/>
  <c r="D20" s="1"/>
  <c r="C56" i="4"/>
  <c r="D56"/>
  <c r="E56" i="3"/>
  <c r="E58" s="1"/>
  <c r="D56" i="1"/>
  <c r="D56" i="3"/>
  <c r="H7" i="9"/>
  <c r="H20" s="1"/>
  <c r="I56" i="2"/>
  <c r="J56"/>
  <c r="K56"/>
  <c r="L56"/>
  <c r="I56" i="1"/>
  <c r="I58" i="3" s="1"/>
  <c r="D58" l="1"/>
  <c r="F58"/>
  <c r="G58"/>
  <c r="M56" i="2"/>
  <c r="K56" i="1"/>
  <c r="K53" i="3" l="1"/>
  <c r="L41" i="4" l="1"/>
  <c r="L11"/>
  <c r="L27"/>
  <c r="L14"/>
  <c r="L26"/>
  <c r="L48"/>
  <c r="M9"/>
  <c r="M12"/>
  <c r="M13"/>
  <c r="M15"/>
  <c r="M16"/>
  <c r="M17"/>
  <c r="M18"/>
  <c r="M30"/>
  <c r="M10"/>
  <c r="M11"/>
  <c r="J7" i="9"/>
  <c r="M26" i="4"/>
  <c r="M24"/>
  <c r="K7" i="9"/>
  <c r="K20" s="1"/>
  <c r="I7"/>
  <c r="M27" i="4"/>
  <c r="M14"/>
  <c r="J20" i="9" l="1"/>
  <c r="N20" s="1"/>
  <c r="N7"/>
  <c r="I20"/>
  <c r="L7"/>
  <c r="M7"/>
  <c r="L22" i="4"/>
  <c r="L23"/>
  <c r="L29"/>
  <c r="L19"/>
  <c r="L28"/>
  <c r="J56"/>
  <c r="M22"/>
  <c r="M19"/>
  <c r="M28"/>
  <c r="M23"/>
  <c r="M29"/>
  <c r="M25"/>
  <c r="M31"/>
  <c r="M21"/>
  <c r="M20"/>
  <c r="M8"/>
  <c r="I56"/>
  <c r="L56" s="1"/>
  <c r="L20" i="9" l="1"/>
  <c r="M20"/>
  <c r="N56" i="4"/>
  <c r="M56"/>
  <c r="M56" i="3" l="1"/>
  <c r="L56"/>
  <c r="J56"/>
  <c r="K21"/>
  <c r="K56" l="1"/>
  <c r="J58"/>
  <c r="M21" i="30" l="1"/>
  <c r="O56"/>
  <c r="N56"/>
  <c r="M56" l="1"/>
  <c r="N40" i="29" l="1"/>
  <c r="N56" s="1"/>
  <c r="O40"/>
  <c r="O56"/>
  <c r="J56"/>
  <c r="J58" i="30" s="1"/>
  <c r="K56" i="29"/>
  <c r="K58" i="30" s="1"/>
  <c r="M56" i="29" l="1"/>
  <c r="K56" i="4" l="1"/>
  <c r="L56" i="29" l="1"/>
  <c r="L56" i="30" l="1"/>
  <c r="L58" s="1"/>
</calcChain>
</file>

<file path=xl/sharedStrings.xml><?xml version="1.0" encoding="utf-8"?>
<sst xmlns="http://schemas.openxmlformats.org/spreadsheetml/2006/main" count="1139" uniqueCount="416">
  <si>
    <t>Tabulka č. 1</t>
  </si>
  <si>
    <t>v Kč</t>
  </si>
  <si>
    <t>č.kapitoly</t>
  </si>
  <si>
    <t>Kapitola</t>
  </si>
  <si>
    <t>Kancelář prezidenta republiky</t>
  </si>
  <si>
    <t>Poslanecká sněmovna Parlamentu</t>
  </si>
  <si>
    <t>Senát Parlamentu</t>
  </si>
  <si>
    <t>Úřad vlády České republiky</t>
  </si>
  <si>
    <t>Bezpečnostní informační služba</t>
  </si>
  <si>
    <t>Ministerstvo zahraničních věcí</t>
  </si>
  <si>
    <t>Ministerstvo obrany</t>
  </si>
  <si>
    <t>Národní bezpečnostní úřad</t>
  </si>
  <si>
    <t>Kancelář veřejného ochránce práv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</si>
  <si>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</si>
  <si>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</si>
  <si>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</si>
  <si>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</si>
  <si>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</si>
  <si>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Grantová agentura České republiky</t>
  </si>
  <si>
    <t>Ministerstvo průmyslu a obchodu</t>
  </si>
  <si>
    <t>Ministerstvo dopravy</t>
  </si>
  <si>
    <t>Český telekomunikační úřad</t>
  </si>
  <si>
    <t>Ministerstvo zemědělství</t>
  </si>
  <si>
    <t>Ministerstvo školství, mládeže a tělovýchovy</t>
  </si>
  <si>
    <t>Ministerstvo kultury</t>
  </si>
  <si>
    <t>Ministerstvo zdravotnictví</t>
  </si>
  <si>
    <t>Ministerstvo spravedlnosti</t>
  </si>
  <si>
    <t>Úřad pro ochranu osobních údajů</t>
  </si>
  <si>
    <t>Úřad průmyslového vlastnictví</t>
  </si>
  <si>
    <t>Český statistický úřad</t>
  </si>
  <si>
    <t>Český úřad zeměměřický a katastrální</t>
  </si>
  <si>
    <t>Český báňský úřad</t>
  </si>
  <si>
    <t>Energetický regulační úřad</t>
  </si>
  <si>
    <t>Úřad pro ochranu hospodářské soutěže</t>
  </si>
  <si>
    <t>Ústav pro studium totalitních režimů</t>
  </si>
  <si>
    <t>Ústavní soud</t>
  </si>
  <si>
    <t>Akademie věd České republiky</t>
  </si>
  <si>
    <t>Rada pro rozhlasové a televizní vysílání</t>
  </si>
  <si>
    <t>Správa státních hmotných rezerv</t>
  </si>
  <si>
    <t>Státní úřad pro jadernou bezpečnost</t>
  </si>
  <si>
    <t>Generální inspekce bezpečnostních sborů</t>
  </si>
  <si>
    <t>Technologická agentura České republiky</t>
  </si>
  <si>
    <t>Nejvyšší kontrolní úřad</t>
  </si>
  <si>
    <t>Státní dluh</t>
  </si>
  <si>
    <t>Operace státních finančních aktiv</t>
  </si>
  <si>
    <t>Všeobecná pokladní správa</t>
  </si>
  <si>
    <t>celkem</t>
  </si>
  <si>
    <t>Z celkových příjmů kapitol připadá na :</t>
  </si>
  <si>
    <t>Tabulka č. 2</t>
  </si>
  <si>
    <t>Tabulka č. 5</t>
  </si>
  <si>
    <t>Z celkových výdajů kapitol připadá na :</t>
  </si>
  <si>
    <t>(bez prostředků z rozpočtu EU)</t>
  </si>
  <si>
    <t xml:space="preserve">  </t>
  </si>
  <si>
    <t>č. kapitoly</t>
  </si>
  <si>
    <t>v tom:</t>
  </si>
  <si>
    <t>transformační spolupráce</t>
  </si>
  <si>
    <t xml:space="preserve">humanitární pomoc </t>
  </si>
  <si>
    <t xml:space="preserve">Celkem </t>
  </si>
  <si>
    <t xml:space="preserve">dvoustranná rozvojová spolupráce </t>
  </si>
  <si>
    <t>Tabulka č. 3</t>
  </si>
  <si>
    <t>skutečnost 2012 bez EU a FM</t>
  </si>
  <si>
    <t>Tabulka č. 10</t>
  </si>
  <si>
    <t>ukazatel</t>
  </si>
  <si>
    <t>Státní fond dopravní
 infra-
struktury</t>
  </si>
  <si>
    <t>Státní zemědělský
intervenční
fond</t>
  </si>
  <si>
    <t>Státní fond kultury</t>
  </si>
  <si>
    <t>Státní fond rozvoje bydlení</t>
  </si>
  <si>
    <t>Státní fond životního prostředí</t>
  </si>
  <si>
    <t>příjmy celkem</t>
  </si>
  <si>
    <t>v tom:  daňové příjmy</t>
  </si>
  <si>
    <t xml:space="preserve">              nedaňové a kapitálové příjmy</t>
  </si>
  <si>
    <t xml:space="preserve">              z toho: příjmy ze spolufinancování z rozpočtu EU</t>
  </si>
  <si>
    <t xml:space="preserve">                           splátky půjček</t>
  </si>
  <si>
    <t xml:space="preserve">                           výnos z mýtného </t>
  </si>
  <si>
    <t xml:space="preserve">              přijaté transfery</t>
  </si>
  <si>
    <t xml:space="preserve">              z toho: dotace ze státního rozpočtu z kapitoly Mze</t>
  </si>
  <si>
    <t xml:space="preserve">                           dotace ze státního rozpočtu z kapitoly MD 
                           na společné programy (projekty) EU a ČR</t>
  </si>
  <si>
    <t xml:space="preserve">                           dotace ze státního rozpočtu z kapitoly MŽP na TA</t>
  </si>
  <si>
    <t xml:space="preserve">                           dotace ze státního rozpočtu na krytí deficitu</t>
  </si>
  <si>
    <t>výdaje celkem</t>
  </si>
  <si>
    <t xml:space="preserve">                         z toho: poskytnuté půjčky</t>
  </si>
  <si>
    <t>saldo příjmů a výdajů</t>
  </si>
  <si>
    <t>Tabulka č. 11</t>
  </si>
  <si>
    <t>Státní fond kinema- 
tografie</t>
  </si>
  <si>
    <t>Tabulka č. 9</t>
  </si>
  <si>
    <t>Výdaj</t>
  </si>
  <si>
    <t>Skutečnost 2013</t>
  </si>
  <si>
    <t>Stavební spoření</t>
  </si>
  <si>
    <t>Dotace na podporu exportu -  Česká exportní banka,a.s.</t>
  </si>
  <si>
    <t>Dorovnání úrokových rozdílů u vývozních úvěrů</t>
  </si>
  <si>
    <t>Realizace státních záruk</t>
  </si>
  <si>
    <t>Úhrada závazků státní organizaci Správa železniční dopravní cesty podle z.č. 77/2002 Sb.</t>
  </si>
  <si>
    <t>Realizace státních záruk za úvěry přijaté ČMZRB</t>
  </si>
  <si>
    <t>Český svaz bojovníků za svobodu</t>
  </si>
  <si>
    <t>Konfederace politických vězňů</t>
  </si>
  <si>
    <t>Masarykovo demokratické hnutí</t>
  </si>
  <si>
    <t>Sdružení bývalých politických vězňů ČR</t>
  </si>
  <si>
    <t>Ústav TGM, o.p.s.</t>
  </si>
  <si>
    <t>Odškodnění obětem trestné činnosti, škody způsobené při výkonu veřejné moci, soudní spory z titulu ochrany osobnosti, ostatní náhrady</t>
  </si>
  <si>
    <t>x)</t>
  </si>
  <si>
    <t>Penzijní  připojištění a doplňkové penzijní spoření</t>
  </si>
  <si>
    <t>Příspěvky politickým stranám</t>
  </si>
  <si>
    <t xml:space="preserve">Úhrada volebních nákladů politickým stranám  </t>
  </si>
  <si>
    <t xml:space="preserve">Finanční vztahy státního rozpočtu k rozpočtům krajů, obcí a k rozpočtu hl. m. Praha  </t>
  </si>
  <si>
    <t>Pojistné zdravotního pojištění - platba státu</t>
  </si>
  <si>
    <t>Výdaje na volby celkem</t>
  </si>
  <si>
    <t>Pozemkové úpravy</t>
  </si>
  <si>
    <t>Prostředky na financování zapojení občanů ČR do civilních struktur Evropské unie a dalších mezinárodních vládních organizací a do volebních pozorovatelských misí</t>
  </si>
  <si>
    <t>Platby mezinárodním finančním institucím a fondům</t>
  </si>
  <si>
    <t>Datové schránky</t>
  </si>
  <si>
    <t>Prostředky na odstraňování důsledků povodní a na následnou obnovu</t>
  </si>
  <si>
    <t>Odvody do rozpočtu EU</t>
  </si>
  <si>
    <r>
      <t xml:space="preserve">Skutečnost 2012 </t>
    </r>
    <r>
      <rPr>
        <b/>
        <sz val="10"/>
        <rFont val="Times New Roman CE"/>
        <charset val="238"/>
      </rPr>
      <t>(v celých tis. Kč)</t>
    </r>
  </si>
  <si>
    <r>
      <t xml:space="preserve">Skutečnost 2011 </t>
    </r>
    <r>
      <rPr>
        <b/>
        <sz val="10"/>
        <rFont val="Times New Roman CE"/>
        <charset val="238"/>
      </rPr>
      <t>(v celých tis. Kč)</t>
    </r>
  </si>
  <si>
    <t xml:space="preserve">skutečnost 2013 </t>
  </si>
  <si>
    <t>skutečnost 2012</t>
  </si>
  <si>
    <t>skutečnost 2011 bez EU a FM</t>
  </si>
  <si>
    <t>kapitola</t>
  </si>
  <si>
    <t>307-MO</t>
  </si>
  <si>
    <t>312-MF</t>
  </si>
  <si>
    <t>313-MPSV</t>
  </si>
  <si>
    <t>314-MV</t>
  </si>
  <si>
    <t>322-MPO</t>
  </si>
  <si>
    <t>376-GIBS</t>
  </si>
  <si>
    <t>IV.</t>
  </si>
  <si>
    <t>Tabulková část</t>
  </si>
  <si>
    <t>Tabulka č.1</t>
  </si>
  <si>
    <t>Tabulka č.2</t>
  </si>
  <si>
    <t>Tabulka č.3</t>
  </si>
  <si>
    <t>Tabulka č. 4</t>
  </si>
  <si>
    <t>Tabulka č. 8</t>
  </si>
  <si>
    <t xml:space="preserve"> </t>
  </si>
  <si>
    <t>skutečnost 2014</t>
  </si>
  <si>
    <t xml:space="preserve"> Příjmy a výdaje státních fondů na rok 2018</t>
  </si>
  <si>
    <t>skutečnost 2011</t>
  </si>
  <si>
    <t>skutečnost 2013</t>
  </si>
  <si>
    <t xml:space="preserve">                           dotace z kapitoly MD na projekty
                           spolufinancované z EIB</t>
  </si>
  <si>
    <t xml:space="preserve">                          dotace ze státního rozpočtu kapitoly MMR</t>
  </si>
  <si>
    <t>Příjmy a výdaje státních fondů na rok 2018</t>
  </si>
  <si>
    <t>Skutečnost 2014</t>
  </si>
  <si>
    <t>Navýšení základního kapitálu České exportní banky, a.s.</t>
  </si>
  <si>
    <t>Dotace na podporu exportu - doplnění  pojistných fondů EGAP, a.s.</t>
  </si>
  <si>
    <t>skutečnost 2015</t>
  </si>
  <si>
    <t>Skutečnost 2015</t>
  </si>
  <si>
    <t>SR 2016</t>
  </si>
  <si>
    <t>Ukazatel v Kč</t>
  </si>
  <si>
    <t>Index v %</t>
  </si>
  <si>
    <t>7/6</t>
  </si>
  <si>
    <t>8/7</t>
  </si>
  <si>
    <t>I.</t>
  </si>
  <si>
    <t>Výdaje na sociální dávky</t>
  </si>
  <si>
    <t>I.1</t>
  </si>
  <si>
    <t>Dávky důchodového pojištění</t>
  </si>
  <si>
    <t>336-MSpr</t>
  </si>
  <si>
    <t>I.2</t>
  </si>
  <si>
    <t>Dávky nemocenského pojištění</t>
  </si>
  <si>
    <t>I.3</t>
  </si>
  <si>
    <t>Dávky úrazového pojištění</t>
  </si>
  <si>
    <t>I.4</t>
  </si>
  <si>
    <t>Dávky státní sociální podpory a pěstounská péče</t>
  </si>
  <si>
    <t>I.5</t>
  </si>
  <si>
    <t>Podpory v nezaměstnanosti</t>
  </si>
  <si>
    <t>I.6</t>
  </si>
  <si>
    <t>Dávky pomoci v hmotné nouzi</t>
  </si>
  <si>
    <t>I.7</t>
  </si>
  <si>
    <t>Dávky osobám se zdravotním postižením</t>
  </si>
  <si>
    <t>I.8</t>
  </si>
  <si>
    <t>Příspěvek na péči podle zákona o sociálních službách</t>
  </si>
  <si>
    <t>I.9</t>
  </si>
  <si>
    <t>Zvláštní sociální dávky příslušníků ozbrojených sil</t>
  </si>
  <si>
    <t>I.10</t>
  </si>
  <si>
    <t>Ostatní dávky povahy sociálního zabezpečení</t>
  </si>
  <si>
    <t>II</t>
  </si>
  <si>
    <t>Výdaje spojené s realizací zákona č. 118/2000 Sb.</t>
  </si>
  <si>
    <t>I. a II..</t>
  </si>
  <si>
    <t>Mandatorní peněžní transfery fyz. osobám celkem</t>
  </si>
  <si>
    <t>III.</t>
  </si>
  <si>
    <t>Sociální dotace a příspěvky zaměstnavatelům</t>
  </si>
  <si>
    <t>III.1</t>
  </si>
  <si>
    <t>Podpora zaměstnávání zdravotně postižených osob</t>
  </si>
  <si>
    <t>III.2</t>
  </si>
  <si>
    <t>Příspěvky na sociální důsledky restrukturalizace</t>
  </si>
  <si>
    <t>I. až III.</t>
  </si>
  <si>
    <t>Mandatorní sociální výdaje celkem</t>
  </si>
  <si>
    <r>
      <t>Aktivní politika zaměstnanosti (služby) *</t>
    </r>
    <r>
      <rPr>
        <vertAlign val="superscript"/>
        <sz val="10"/>
        <rFont val="Times New Roman"/>
        <family val="1"/>
        <charset val="238"/>
      </rPr>
      <t>)</t>
    </r>
  </si>
  <si>
    <t>I. až IV.</t>
  </si>
  <si>
    <t>Pozn.</t>
  </si>
  <si>
    <t>*) nezahrnuje prostředky z EU a finančních mechanismů</t>
  </si>
  <si>
    <t xml:space="preserve">skutečnost 2014 </t>
  </si>
  <si>
    <t xml:space="preserve">skutečnost 2015 </t>
  </si>
  <si>
    <t xml:space="preserve">skutečnost 2011 </t>
  </si>
  <si>
    <t xml:space="preserve">skutečnost 2012 </t>
  </si>
  <si>
    <t>Tabulka č. 6</t>
  </si>
  <si>
    <t xml:space="preserve"> Příjmy a výdaje státních fondů na rok 2019</t>
  </si>
  <si>
    <t xml:space="preserve">Schodek státního rozpočtu </t>
  </si>
  <si>
    <t>Tabulka č.4</t>
  </si>
  <si>
    <t>Tabulka č.5</t>
  </si>
  <si>
    <t>Tabulka č.7</t>
  </si>
  <si>
    <t>Tabulka č. 13</t>
  </si>
  <si>
    <t>Tabulka č. 14</t>
  </si>
  <si>
    <t>Příjmy a výdaje státních fondů na rok 2019</t>
  </si>
  <si>
    <t>Tabulka č. 12</t>
  </si>
  <si>
    <t>Vybrané výdaje kapitoly Všeobecná pokladní správa na léta 2017 až 2019</t>
  </si>
  <si>
    <t>EGAP, a.s. - zvýšení základního kapitálu</t>
  </si>
  <si>
    <t>Prostředky na financování stáží zaměstnanců české státní správy v institucích EU</t>
  </si>
  <si>
    <t>Tabulka č. 16</t>
  </si>
  <si>
    <t>Tabulka č. 15</t>
  </si>
  <si>
    <t>*) Tyto výdaje jsou součástí  celkových výdajů kapitol; údaje bez prostředků z rozpočtu EU</t>
  </si>
  <si>
    <t>x) z důvodu srovnatelnosti údajů skutečnost 2013 až 2015 zahrnuje i prostředky uvolněné formou rozpočtových opatření do ostatních kapitol SR</t>
  </si>
  <si>
    <t>Úřad Národní rozpočtové rady</t>
  </si>
  <si>
    <t>Úřad pro dohled nad hospodařením politických stran a politických hnutí</t>
  </si>
  <si>
    <t>Úřad pro přístup k dopravní infrastruktuře</t>
  </si>
  <si>
    <t>skutečnost 2016</t>
  </si>
  <si>
    <t>SR 2017</t>
  </si>
  <si>
    <t>Index 
2018/2017</t>
  </si>
  <si>
    <t xml:space="preserve">rozdíl 
2018-2017 </t>
  </si>
  <si>
    <t>rozdíl 
 2018 - skuteč. 2016</t>
  </si>
  <si>
    <t xml:space="preserve"> VÝDAJE NA VÝZKUM,  VÝVOJ A INOVACE NA LÉTA 2018 AŽ 2020 PODLE KAPITOL  </t>
  </si>
  <si>
    <t>VÝDAJE NA ZAHRANIČNÍ ROZVOJOVOU SPOLUPRÁCI A HUMANITÁRNÍ POMOC NA LÉTA 2018 AŽ 2020 *)</t>
  </si>
  <si>
    <t>Index 
2019/2018</t>
  </si>
  <si>
    <t>Index 
2020/2019</t>
  </si>
  <si>
    <t>Příjmy a výdaje státních fondů na rok 2020</t>
  </si>
  <si>
    <t>CELKOVÉ PŘÍJMY STÁTNÍHO ROZPOČTU PODLE KAPITOL NA ROK 2018</t>
  </si>
  <si>
    <t>CELKOVÉ PŘÍJMY STÁTNÍHO ROZPOČTU  PODLE KAPITOL  NA LÉTA 2018 AŽ 2020</t>
  </si>
  <si>
    <t>POJISTNÉ NA SOCIÁLNÍ ZABEZPEČENÍ A PŘÍSPĚVEK NA SPZ PODLE KAPITOL   NA LÉTA 2018 AŽ 2020</t>
  </si>
  <si>
    <t>CELKOVÉ VÝDAJE STÁTNÍHO ROZPOČTU PODLE KAPITOL  NA LÉTA 2018 AŽ 2020</t>
  </si>
  <si>
    <t>Sociální dávky a politika zaměstnanosti podle kapitol na léta 2018 až 2020</t>
  </si>
  <si>
    <t>Skutečnost 2016</t>
  </si>
  <si>
    <t>NÚKIB</t>
  </si>
  <si>
    <t>Výdaje, které jsou nebo mají být kryty z rozpočtu Evropské unie včetně stanoveného podílu státního rozpočtu na financování těchto výdajů včetně Programu rozvoje venkova 2014+ účetní operace na rok 2018</t>
  </si>
  <si>
    <t>Název nástroje včetně analytiky</t>
  </si>
  <si>
    <t xml:space="preserve">SR podíl </t>
  </si>
  <si>
    <t>EU podíl + Program rozvoje venkova 2014+ ÚO</t>
  </si>
  <si>
    <t>301 - Kancelář prezidenta republiky</t>
  </si>
  <si>
    <t>10601 - OP Životní prostředí - ERDF2014+</t>
  </si>
  <si>
    <t>CELKEM za kapitolu</t>
  </si>
  <si>
    <t>304 - Úřad vlády České republiky</t>
  </si>
  <si>
    <t>04602 - Jiné programy/projekty EU - EMCDDA</t>
  </si>
  <si>
    <t>04717 - KP Evropa pro občany</t>
  </si>
  <si>
    <t>04743 - KP Rights, Equality and Citizenship</t>
  </si>
  <si>
    <t>10300 - OP Výzkum,vývoj a vzdělávání 2014+</t>
  </si>
  <si>
    <t>10400 - OP Zaměstnanost 2014+</t>
  </si>
  <si>
    <t>10905 - OP Technická pomoc - Ostatní 2014+</t>
  </si>
  <si>
    <t>11102 - OP nadnárodní spolupráce Danube 2014+</t>
  </si>
  <si>
    <t>12109 - KP 3. Akční program v oblasti zdraví</t>
  </si>
  <si>
    <t>306 - Ministerstvo zahraničních věcí</t>
  </si>
  <si>
    <t>12001 - Jiné EU - Fond pro vnitřní bezpečnost 2014+</t>
  </si>
  <si>
    <t>307 - Ministerstvo obrany</t>
  </si>
  <si>
    <t>10700 - Integrovaný regionální operační program 2014+</t>
  </si>
  <si>
    <t>309 - Kancelář veřejného ochránce práv</t>
  </si>
  <si>
    <t>12002 - Jiné EU - Azylový a migrační fond 2014+</t>
  </si>
  <si>
    <t>312 - Ministerstvo financí</t>
  </si>
  <si>
    <t>10902 - OP Technická pomoc Auditní orgán 2014+</t>
  </si>
  <si>
    <t>10903 - OP Technická pomoc Platební a certifikační orgán 2014+</t>
  </si>
  <si>
    <t>10904 - OP Technická pomoc CKB AFCOS 2014+</t>
  </si>
  <si>
    <t>313 - Ministerstvo práce a sociálních věcí</t>
  </si>
  <si>
    <t>10602 - OP Životní prostředí - CF 2014+</t>
  </si>
  <si>
    <t>12003 - Jiné EU - Operační program Potravinové a materiální pomoci 2014+</t>
  </si>
  <si>
    <t>12105 - KP Program pro zaměstnanost a sociální inovace (EASI)</t>
  </si>
  <si>
    <t>314 - Ministerstvo vnitra</t>
  </si>
  <si>
    <t>04604 - Jiné programy/projekty EU - Evropská migrační síť</t>
  </si>
  <si>
    <t>11001 - Program přeshraniční spolupráce INTERREG V-A ČR - Pl 2014+</t>
  </si>
  <si>
    <t>11002 - Program přeshraniční spolupráce INTERREG V-A ČR - Sl 2014+</t>
  </si>
  <si>
    <t>11004 - Program přeshraniční spolupráce INTERREG V-A ČR - Bv 2014+</t>
  </si>
  <si>
    <t>11005 - Program přeshraniční spolupráce INTERREG V-A ČR - Ss 2014+</t>
  </si>
  <si>
    <t>12000 - Jiné EU 2014+</t>
  </si>
  <si>
    <t>12108 - KP Erasmus +</t>
  </si>
  <si>
    <t>315 - Ministerstvo životního prostředí</t>
  </si>
  <si>
    <t>04703 - KP Life+</t>
  </si>
  <si>
    <t>11003 - Program přeshraniční spolupráce INTERREG V-A ČR - Rk 2014+</t>
  </si>
  <si>
    <t>11101 - OP nadnárodní spolupráce Central Europe 2014+</t>
  </si>
  <si>
    <t>317 - Ministerstvo pro místní rozvoj</t>
  </si>
  <si>
    <t>10800 - OP Praha - pól růstu ČR 2014+</t>
  </si>
  <si>
    <t>10901 - OP Technická pomoc - MMR 2014+</t>
  </si>
  <si>
    <t>11000 - Programy přeshraniční spolupráce INTERREG V-A - Technická pomoc 2014+</t>
  </si>
  <si>
    <t>11100 - OP nadnárodní spolupráce - Technická pomoc 2014+</t>
  </si>
  <si>
    <t>11200 - OP meziregionální spolupráce</t>
  </si>
  <si>
    <t>322 - Ministerstvo průmyslu a obchodu</t>
  </si>
  <si>
    <t>10200 - OP Podnikání a inovace pro konkurenceschopnost 2014+</t>
  </si>
  <si>
    <t>12103 - KP COSME 2014+</t>
  </si>
  <si>
    <t>327 - Ministerstvo dopravy</t>
  </si>
  <si>
    <t>10501 - OP Doprava - ERDF 2014+</t>
  </si>
  <si>
    <t>10502 - OP Doprava - CF 2014+</t>
  </si>
  <si>
    <t>12101 - KP - Nástroj pro propojení Evropy 2014+</t>
  </si>
  <si>
    <t>12104 - KP Horizont 2020 2014+</t>
  </si>
  <si>
    <t>329 - Ministerstvo zemědělství</t>
  </si>
  <si>
    <t>10100 - OP Rybářství 2014+</t>
  </si>
  <si>
    <t>13000 - Program rozvoje venkova 2014+</t>
  </si>
  <si>
    <t>13100 - Přímé platby zemědělcům 2014+</t>
  </si>
  <si>
    <t>13201 - Společná organizace trhu - mimo včely 2014+</t>
  </si>
  <si>
    <t>13202 - Společná organizace trhu - včely 2014+</t>
  </si>
  <si>
    <t>18700 - Program rozvoje venkova 2014+ ÚO</t>
  </si>
  <si>
    <t>CELKEM za kapitolu bez 18700 - Program rozvoje venkova 2014+ ÚO</t>
  </si>
  <si>
    <t>333 - Ministerstvo školství, mládeže a tělovýchovy</t>
  </si>
  <si>
    <t>04710 - KP Eurostar</t>
  </si>
  <si>
    <t>334 - Ministerstvo kultury</t>
  </si>
  <si>
    <t>335 - Ministerstvo zdravotnictví</t>
  </si>
  <si>
    <t>336 - Ministerstvo spravedlnosti</t>
  </si>
  <si>
    <t>344 - Úřad průmyslového vlastnictví</t>
  </si>
  <si>
    <t>04716 - KP Kooperační program s EUIPO</t>
  </si>
  <si>
    <t>345 - Český statistický úřad</t>
  </si>
  <si>
    <t>12106 - KP Statistický program ES 2014+</t>
  </si>
  <si>
    <t>374 - Správa státních hmotných rezerv</t>
  </si>
  <si>
    <t>377 - Technologická agentura České republiky</t>
  </si>
  <si>
    <t>381 - Nejvyšší kontrolní úřad</t>
  </si>
  <si>
    <t>CELKEM</t>
  </si>
  <si>
    <t>Celkem včetně 18700 - Program rozvoje venkova 2014+ ÚO</t>
  </si>
  <si>
    <t>Výdaje podle mezinárodních smluv, na základě kterých jsou České republice svěřeny peněžní prostředky z finančních mechanismů včetně stanoveného podílu státního rozpočtu na financování těchto výdajů na rok 2018</t>
  </si>
  <si>
    <t>SR podíl</t>
  </si>
  <si>
    <t>FM podíl</t>
  </si>
  <si>
    <t>06004 - EHP/Norsko 3</t>
  </si>
  <si>
    <t>06003 - FM EHP/Norsko 2</t>
  </si>
  <si>
    <t>EU/FM podíl</t>
  </si>
  <si>
    <t xml:space="preserve">                           dotace z kapitoly MD na programy (projekty) EU a ČR                         </t>
  </si>
  <si>
    <t xml:space="preserve">                          dotace ze státního rozpočtu kapitoly MK</t>
  </si>
  <si>
    <t>6/5</t>
  </si>
  <si>
    <t>Sociální výdaje a služby zaměstnanosti celkem</t>
  </si>
  <si>
    <t>Výdaje na podporu výzkumu, vývoje a inovací za oblast EU/FM na rok 2018</t>
  </si>
  <si>
    <t xml:space="preserve">Výdaje na sčítání lidí, domů a bytů  (SLDB 2021) </t>
  </si>
  <si>
    <t xml:space="preserve"> Celkové příjmy státního rozpočtu  podle kapitol na rok 2018 (včetně prostředků z rozpočtu EU a FM)</t>
  </si>
  <si>
    <t xml:space="preserve"> Celkové příjmy státního rozpočtu  podle kapitol na léta 2018 až 2020 (bez prostředků z rozpočtu EU a FM)</t>
  </si>
  <si>
    <t xml:space="preserve"> Pojistné na sociální zabezpečení a příspěvek na SPZ  podle kapitol na léta 2018 až 2020</t>
  </si>
  <si>
    <t xml:space="preserve"> Celkové výdaje státního rozpočtu podle kapitol na rok 2018 (včetně prostředků z rozpočtu EU a FM)</t>
  </si>
  <si>
    <t xml:space="preserve"> Celkové výdaje státního rozpočtu podle kapitol na léta 2018 až 2020 (bez prostředků z rozpočtu EU a  FM) </t>
  </si>
  <si>
    <t xml:space="preserve"> Výdaje na zahraniční rozvojovou spolupráci a humanitární pomoc na léta 2018 až 2020</t>
  </si>
  <si>
    <t xml:space="preserve">  Objem prostředků na platy zaměstnanců (mzdové náklady) a ostatní platby
 za provedenou práci (ostatní osobní náklady) a počty zaměstnanců na léta 2018 až 2020</t>
  </si>
  <si>
    <t xml:space="preserve"> Výdaje státního rozpočtu na výzkum, vývoj a inovace  podle kapitol na léta 2018 až 2020
 (bez prostředků z rozpočtu EU a FM)</t>
  </si>
  <si>
    <t xml:space="preserve"> Sociální dávky a politika zaměstnanosti  podle kapitol na léta 2018 až 2020</t>
  </si>
  <si>
    <t xml:space="preserve"> Vybrané výdaje kapitoly Všeobecná pokladní správa na léta 2018 až 2020</t>
  </si>
  <si>
    <t xml:space="preserve">Výdaje na podporu výzkumu, vývoje a inovací za oblast EU/FM na rok 2018 </t>
  </si>
  <si>
    <t xml:space="preserve"> Příjmy a výdaje státních fondů na rok 2020</t>
  </si>
  <si>
    <t>bez prostředků z rozpočtu EU a FM a SZIF</t>
  </si>
  <si>
    <t>CELKOVÉ VÝDAJE STÁTNÍHO ROZPOČTU  PODLE KAPITOL NA ROK 2018</t>
  </si>
  <si>
    <t>včetně prostředků z rozpočtu EU a FM a SZIF</t>
  </si>
  <si>
    <t>Výdaje podle mezinárodních smluv, na základě kterých jsou České republice svěřeny peněžní prostředky z finančních mechanismů včetně stanoveného podílu státního na financování těchto výdajů na rok 2018</t>
  </si>
  <si>
    <t>Tabulka č.15</t>
  </si>
  <si>
    <t>Tabulka č.14</t>
  </si>
  <si>
    <t>státní úředníci</t>
  </si>
  <si>
    <t>Tabulka č. 7</t>
  </si>
  <si>
    <t xml:space="preserve">   Návrh objemu prostředků na platy zaměstnanců (mzdové náklady) a ostatní platby za provedenou práci (ostatní osobní náklady) a počty zaměstnanců na roky 2018 až 2020</t>
  </si>
  <si>
    <t>úst. činitelé</t>
  </si>
  <si>
    <t>Návrh rozpočtu na rok 2018 bez prostředků EU</t>
  </si>
  <si>
    <t>Návrh rozpočtu na rok 2019 bez prostředků EU</t>
  </si>
  <si>
    <t>Návrh rozpočtu na rok 2020 bez prostředků EU</t>
  </si>
  <si>
    <t>OSS</t>
  </si>
  <si>
    <t xml:space="preserve">VLIVY přecházející ze SDV schváleného v roce 2016  </t>
  </si>
  <si>
    <t>Návrh změny do roku 2019</t>
  </si>
  <si>
    <t>NÁRŮST V ROCE 2019</t>
  </si>
  <si>
    <t>Návrh změny do roku 2020</t>
  </si>
  <si>
    <t xml:space="preserve">DALŠÍ  OPATŘENÍ </t>
  </si>
  <si>
    <t>NÁRŮST V ROCE 2020</t>
  </si>
  <si>
    <t>a</t>
  </si>
  <si>
    <t>PO</t>
  </si>
  <si>
    <t>prostředky</t>
  </si>
  <si>
    <t xml:space="preserve">ostatní </t>
  </si>
  <si>
    <t xml:space="preserve">na platy </t>
  </si>
  <si>
    <t>platby za</t>
  </si>
  <si>
    <t xml:space="preserve">prostředky </t>
  </si>
  <si>
    <t xml:space="preserve">počet </t>
  </si>
  <si>
    <t xml:space="preserve">průměrný </t>
  </si>
  <si>
    <t>a ostatní platby</t>
  </si>
  <si>
    <t>prov.práci</t>
  </si>
  <si>
    <t>na platy</t>
  </si>
  <si>
    <t>zaměstnanců</t>
  </si>
  <si>
    <t>plat</t>
  </si>
  <si>
    <t>(mzdové náklady)</t>
  </si>
  <si>
    <t>(OON)</t>
  </si>
  <si>
    <t>301 KPR</t>
  </si>
  <si>
    <t>302 PSParl.</t>
  </si>
  <si>
    <t>303 Sparl</t>
  </si>
  <si>
    <t>304 ÚV</t>
  </si>
  <si>
    <t>306 MZV</t>
  </si>
  <si>
    <t>307 MO</t>
  </si>
  <si>
    <t>308 NBÚ</t>
  </si>
  <si>
    <t>309 KVOP</t>
  </si>
  <si>
    <t>312 MF</t>
  </si>
  <si>
    <t>313 MPSV</t>
  </si>
  <si>
    <t>314 MV</t>
  </si>
  <si>
    <t>315 MŽP</t>
  </si>
  <si>
    <t>317 MMR</t>
  </si>
  <si>
    <t>321 GA</t>
  </si>
  <si>
    <t>322 MPO</t>
  </si>
  <si>
    <t>327 MD</t>
  </si>
  <si>
    <t>328 ČTÚ</t>
  </si>
  <si>
    <t>329 MZe</t>
  </si>
  <si>
    <t>333 MŠMT</t>
  </si>
  <si>
    <t>334 MK</t>
  </si>
  <si>
    <t>335 MZdr</t>
  </si>
  <si>
    <t>336 MSpr</t>
  </si>
  <si>
    <t>343 ÚOOÚ</t>
  </si>
  <si>
    <t>344 ÚPV</t>
  </si>
  <si>
    <t>345 ČSÚ</t>
  </si>
  <si>
    <t>346 ČÚZK</t>
  </si>
  <si>
    <t>348 ČBÚ</t>
  </si>
  <si>
    <t>349 ERÚ</t>
  </si>
  <si>
    <t>353 ÚOHS</t>
  </si>
  <si>
    <t xml:space="preserve">355 ÚSTR </t>
  </si>
  <si>
    <t>358 ÚS</t>
  </si>
  <si>
    <t>359 ÚNRR</t>
  </si>
  <si>
    <t>361 AV</t>
  </si>
  <si>
    <t>371 ÚPDHPS</t>
  </si>
  <si>
    <t>372 RRTV</t>
  </si>
  <si>
    <t>373 ÚPDI</t>
  </si>
  <si>
    <t>374 SSHR</t>
  </si>
  <si>
    <t>375 SÚJB</t>
  </si>
  <si>
    <t>376 GIBS</t>
  </si>
  <si>
    <t>377 TA ČR</t>
  </si>
  <si>
    <t>378 NÚKIB</t>
  </si>
  <si>
    <t>381 NKÚ</t>
  </si>
  <si>
    <t>OSS a PO</t>
  </si>
  <si>
    <t>INDEXY RŮSTU</t>
  </si>
  <si>
    <t>návrh 2018 / SR 2017</t>
  </si>
  <si>
    <t>návrh 2019 / návrh 2018</t>
  </si>
  <si>
    <t>návrh 2020 / návrh 2019</t>
  </si>
  <si>
    <t xml:space="preserve">prostředky    </t>
  </si>
  <si>
    <t xml:space="preserve">zaměstnanců 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</si>
</sst>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"/>
    <numFmt numFmtId="166" formatCode="_-* #,##0\ _K_č_s_-;\-* #,##0\ _K_č_s_-;_-* &quot;-&quot;\ _K_č_s_-;_-@_-"/>
    <numFmt numFmtId="167" formatCode="d/\ m\Řs\ˇ\c\ yyyy"/>
    <numFmt numFmtId="168" formatCode="m\o\n\th\ d\,\ \y\y\y\y"/>
    <numFmt numFmtId="169" formatCode="0.0"/>
    <numFmt numFmtId="170" formatCode="0.000"/>
  </numFmts>
  <fonts count="114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b/>
      <sz val="1"/>
      <color indexed="8"/>
      <name val="Courier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53"/>
      <name val="Times New Roman CE"/>
      <charset val="238"/>
    </font>
    <font>
      <b/>
      <sz val="16"/>
      <name val="Times New Roman CE"/>
      <charset val="238"/>
    </font>
    <font>
      <sz val="12"/>
      <name val="Times New Roman CE"/>
      <charset val="238"/>
    </font>
    <font>
      <sz val="16"/>
      <name val="Times New Roman CE"/>
      <charset val="238"/>
    </font>
    <font>
      <sz val="10"/>
      <color indexed="48"/>
      <name val="Times New Roman"/>
      <family val="1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8"/>
      <name val="Times New Roman CE"/>
      <charset val="238"/>
    </font>
    <font>
      <b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8"/>
      <name val="Arial CE"/>
    </font>
    <font>
      <b/>
      <sz val="10"/>
      <name val="Arial CE"/>
      <family val="2"/>
      <charset val="238"/>
    </font>
    <font>
      <b/>
      <sz val="2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family val="2"/>
      <charset val="238"/>
    </font>
    <font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23">
    <xf numFmtId="0" fontId="0" fillId="0" borderId="0"/>
    <xf numFmtId="0" fontId="3" fillId="0" borderId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34" borderId="0" applyNumberFormat="0" applyBorder="0" applyAlignment="0" applyProtection="0"/>
    <xf numFmtId="0" fontId="46" fillId="23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23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8" fillId="39" borderId="0" applyNumberFormat="0" applyBorder="0" applyAlignment="0" applyProtection="0"/>
    <xf numFmtId="0" fontId="49" fillId="43" borderId="1" applyNumberFormat="0" applyAlignment="0" applyProtection="0"/>
    <xf numFmtId="0" fontId="6" fillId="0" borderId="2" applyNumberFormat="0" applyFill="0" applyAlignment="0" applyProtection="0"/>
    <xf numFmtId="0" fontId="3" fillId="0" borderId="0">
      <protection locked="0"/>
    </xf>
    <xf numFmtId="0" fontId="3" fillId="0" borderId="0">
      <protection locked="0"/>
    </xf>
    <xf numFmtId="166" fontId="7" fillId="0" borderId="0" applyFont="0" applyFill="0" applyBorder="0" applyAlignment="0" applyProtection="0"/>
    <xf numFmtId="168" fontId="3" fillId="0" borderId="0">
      <protection locked="0"/>
    </xf>
    <xf numFmtId="167" fontId="3" fillId="0" borderId="0">
      <protection locked="0"/>
    </xf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>
      <protection locked="0"/>
    </xf>
    <xf numFmtId="0" fontId="47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5" fillId="33" borderId="6" applyNumberFormat="0" applyAlignment="0" applyProtection="0"/>
    <xf numFmtId="0" fontId="9" fillId="47" borderId="0" applyNumberFormat="0" applyBorder="0" applyAlignment="0" applyProtection="0"/>
    <xf numFmtId="0" fontId="56" fillId="40" borderId="1" applyNumberFormat="0" applyAlignment="0" applyProtection="0"/>
    <xf numFmtId="0" fontId="10" fillId="48" borderId="6" applyNumberFormat="0" applyAlignment="0" applyProtection="0"/>
    <xf numFmtId="0" fontId="57" fillId="0" borderId="7" applyNumberFormat="0" applyFill="0" applyAlignment="0" applyProtection="0"/>
    <xf numFmtId="0" fontId="3" fillId="0" borderId="0">
      <protection locked="0"/>
    </xf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14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/>
    <xf numFmtId="0" fontId="17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9" fillId="39" borderId="1" applyNumberFormat="0" applyFont="0" applyAlignment="0" applyProtection="0"/>
    <xf numFmtId="0" fontId="60" fillId="43" borderId="11" applyNumberFormat="0" applyAlignment="0" applyProtection="0"/>
    <xf numFmtId="0" fontId="3" fillId="0" borderId="0">
      <protection locked="0"/>
    </xf>
    <xf numFmtId="0" fontId="3" fillId="0" borderId="0">
      <protection locked="0"/>
    </xf>
    <xf numFmtId="0" fontId="2" fillId="4" borderId="12" applyNumberFormat="0" applyFont="0" applyAlignment="0" applyProtection="0"/>
    <xf numFmtId="0" fontId="18" fillId="0" borderId="13" applyNumberFormat="0" applyFill="0" applyAlignment="0" applyProtection="0"/>
    <xf numFmtId="4" fontId="19" fillId="49" borderId="1" applyNumberFormat="0" applyProtection="0">
      <alignment vertical="center"/>
    </xf>
    <xf numFmtId="4" fontId="19" fillId="49" borderId="1" applyNumberFormat="0" applyProtection="0">
      <alignment vertical="center"/>
    </xf>
    <xf numFmtId="4" fontId="19" fillId="49" borderId="1" applyNumberFormat="0" applyProtection="0">
      <alignment horizontal="left" vertical="center" indent="1"/>
    </xf>
    <xf numFmtId="0" fontId="61" fillId="11" borderId="14" applyNumberFormat="0" applyProtection="0">
      <alignment horizontal="left" vertical="top" indent="1"/>
    </xf>
    <xf numFmtId="4" fontId="20" fillId="12" borderId="1" applyNumberFormat="0" applyProtection="0">
      <alignment horizontal="right" vertical="center"/>
    </xf>
    <xf numFmtId="4" fontId="20" fillId="50" borderId="1" applyNumberFormat="0" applyProtection="0">
      <alignment horizontal="right" vertical="center"/>
    </xf>
    <xf numFmtId="4" fontId="20" fillId="51" borderId="15" applyNumberFormat="0" applyProtection="0">
      <alignment horizontal="right" vertical="center"/>
    </xf>
    <xf numFmtId="4" fontId="20" fillId="18" borderId="1" applyNumberFormat="0" applyProtection="0">
      <alignment horizontal="right" vertical="center"/>
    </xf>
    <xf numFmtId="4" fontId="20" fillId="52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4" borderId="1" applyNumberFormat="0" applyProtection="0">
      <alignment horizontal="right" vertical="center"/>
    </xf>
    <xf numFmtId="4" fontId="20" fillId="9" borderId="1" applyNumberFormat="0" applyProtection="0">
      <alignment horizontal="right" vertical="center"/>
    </xf>
    <xf numFmtId="4" fontId="20" fillId="53" borderId="1" applyNumberFormat="0" applyProtection="0">
      <alignment horizontal="right" vertical="center"/>
    </xf>
    <xf numFmtId="4" fontId="20" fillId="54" borderId="15" applyNumberFormat="0" applyProtection="0">
      <alignment horizontal="left" vertical="center" indent="1"/>
    </xf>
    <xf numFmtId="0" fontId="62" fillId="0" borderId="0"/>
    <xf numFmtId="0" fontId="59" fillId="0" borderId="0">
      <alignment horizontal="left"/>
    </xf>
    <xf numFmtId="0" fontId="63" fillId="55" borderId="0"/>
    <xf numFmtId="4" fontId="64" fillId="16" borderId="15" applyNumberFormat="0" applyProtection="0">
      <alignment horizontal="left" vertical="center" indent="1"/>
    </xf>
    <xf numFmtId="4" fontId="64" fillId="16" borderId="15" applyNumberFormat="0" applyProtection="0">
      <alignment horizontal="left" vertical="center" indent="1"/>
    </xf>
    <xf numFmtId="4" fontId="20" fillId="56" borderId="1" applyNumberFormat="0" applyProtection="0">
      <alignment horizontal="right" vertical="center"/>
    </xf>
    <xf numFmtId="4" fontId="20" fillId="7" borderId="15" applyNumberFormat="0" applyProtection="0">
      <alignment horizontal="left" vertical="center" indent="1"/>
    </xf>
    <xf numFmtId="4" fontId="20" fillId="8" borderId="15" applyNumberFormat="0" applyProtection="0">
      <alignment horizontal="left" vertical="center" indent="1"/>
    </xf>
    <xf numFmtId="0" fontId="20" fillId="13" borderId="1" applyNumberFormat="0" applyProtection="0">
      <alignment horizontal="left" vertical="center" indent="1"/>
    </xf>
    <xf numFmtId="0" fontId="59" fillId="16" borderId="14" applyNumberFormat="0" applyProtection="0">
      <alignment horizontal="left" vertical="top" indent="1"/>
    </xf>
    <xf numFmtId="0" fontId="20" fillId="57" borderId="1" applyNumberFormat="0" applyProtection="0">
      <alignment horizontal="left" vertical="center" indent="1"/>
    </xf>
    <xf numFmtId="0" fontId="59" fillId="8" borderId="14" applyNumberFormat="0" applyProtection="0">
      <alignment horizontal="left" vertical="top" indent="1"/>
    </xf>
    <xf numFmtId="0" fontId="20" fillId="2" borderId="1" applyNumberFormat="0" applyProtection="0">
      <alignment horizontal="left" vertical="center" indent="1"/>
    </xf>
    <xf numFmtId="0" fontId="59" fillId="2" borderId="14" applyNumberFormat="0" applyProtection="0">
      <alignment horizontal="left" vertical="top" indent="1"/>
    </xf>
    <xf numFmtId="0" fontId="20" fillId="7" borderId="1" applyNumberFormat="0" applyProtection="0">
      <alignment horizontal="left" vertical="center" indent="1"/>
    </xf>
    <xf numFmtId="0" fontId="59" fillId="7" borderId="14" applyNumberFormat="0" applyProtection="0">
      <alignment horizontal="left" vertical="top" indent="1"/>
    </xf>
    <xf numFmtId="4" fontId="20" fillId="58" borderId="1" applyNumberFormat="0" applyProtection="0">
      <alignment horizontal="left" vertical="center" indent="1"/>
    </xf>
    <xf numFmtId="0" fontId="59" fillId="59" borderId="16" applyNumberFormat="0">
      <protection locked="0"/>
    </xf>
    <xf numFmtId="0" fontId="19" fillId="16" borderId="17" applyBorder="0"/>
    <xf numFmtId="4" fontId="65" fillId="4" borderId="14" applyNumberFormat="0" applyProtection="0">
      <alignment vertical="center"/>
    </xf>
    <xf numFmtId="4" fontId="66" fillId="60" borderId="18" applyNumberFormat="0" applyProtection="0">
      <alignment vertical="center"/>
    </xf>
    <xf numFmtId="4" fontId="65" fillId="13" borderId="14" applyNumberFormat="0" applyProtection="0">
      <alignment horizontal="left" vertical="center" indent="1"/>
    </xf>
    <xf numFmtId="0" fontId="65" fillId="4" borderId="14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20" fillId="58" borderId="1" applyNumberFormat="0" applyProtection="0">
      <alignment horizontal="left" vertical="center" indent="1"/>
    </xf>
    <xf numFmtId="0" fontId="65" fillId="8" borderId="14" applyNumberFormat="0" applyProtection="0">
      <alignment horizontal="left" vertical="top" indent="1"/>
    </xf>
    <xf numFmtId="4" fontId="67" fillId="61" borderId="15" applyNumberFormat="0" applyProtection="0">
      <alignment horizontal="left" vertical="center" indent="1"/>
    </xf>
    <xf numFmtId="0" fontId="20" fillId="62" borderId="18"/>
    <xf numFmtId="4" fontId="68" fillId="59" borderId="1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19">
      <protection locked="0"/>
    </xf>
    <xf numFmtId="0" fontId="22" fillId="11" borderId="20" applyNumberFormat="0" applyAlignment="0" applyProtection="0"/>
    <xf numFmtId="0" fontId="23" fillId="59" borderId="20" applyNumberFormat="0" applyAlignment="0" applyProtection="0"/>
    <xf numFmtId="0" fontId="24" fillId="59" borderId="11" applyNumberFormat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6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58" borderId="0" applyNumberFormat="0" applyBorder="0" applyAlignment="0" applyProtection="0"/>
    <xf numFmtId="0" fontId="5" fillId="51" borderId="0" applyNumberFormat="0" applyBorder="0" applyAlignment="0" applyProtection="0"/>
    <xf numFmtId="0" fontId="58" fillId="0" borderId="0"/>
    <xf numFmtId="0" fontId="1" fillId="0" borderId="0"/>
    <xf numFmtId="0" fontId="77" fillId="0" borderId="0" applyNumberFormat="0" applyFill="0" applyBorder="0" applyAlignment="0" applyProtection="0"/>
    <xf numFmtId="0" fontId="78" fillId="0" borderId="100" applyNumberFormat="0" applyFill="0" applyAlignment="0" applyProtection="0"/>
    <xf numFmtId="0" fontId="79" fillId="0" borderId="101" applyNumberFormat="0" applyFill="0" applyAlignment="0" applyProtection="0"/>
    <xf numFmtId="0" fontId="80" fillId="0" borderId="102" applyNumberFormat="0" applyFill="0" applyAlignment="0" applyProtection="0"/>
    <xf numFmtId="0" fontId="80" fillId="0" borderId="0" applyNumberFormat="0" applyFill="0" applyBorder="0" applyAlignment="0" applyProtection="0"/>
    <xf numFmtId="0" fontId="81" fillId="65" borderId="0" applyNumberFormat="0" applyBorder="0" applyAlignment="0" applyProtection="0"/>
    <xf numFmtId="0" fontId="82" fillId="66" borderId="0" applyNumberFormat="0" applyBorder="0" applyAlignment="0" applyProtection="0"/>
    <xf numFmtId="0" fontId="83" fillId="67" borderId="0" applyNumberFormat="0" applyBorder="0" applyAlignment="0" applyProtection="0"/>
    <xf numFmtId="0" fontId="84" fillId="68" borderId="103" applyNumberFormat="0" applyAlignment="0" applyProtection="0"/>
    <xf numFmtId="0" fontId="85" fillId="69" borderId="104" applyNumberFormat="0" applyAlignment="0" applyProtection="0"/>
    <xf numFmtId="0" fontId="86" fillId="69" borderId="103" applyNumberFormat="0" applyAlignment="0" applyProtection="0"/>
    <xf numFmtId="0" fontId="87" fillId="0" borderId="105" applyNumberFormat="0" applyFill="0" applyAlignment="0" applyProtection="0"/>
    <xf numFmtId="0" fontId="88" fillId="70" borderId="106" applyNumberFormat="0" applyAlignment="0" applyProtection="0"/>
    <xf numFmtId="0" fontId="89" fillId="0" borderId="0" applyNumberFormat="0" applyFill="0" applyBorder="0" applyAlignment="0" applyProtection="0"/>
    <xf numFmtId="0" fontId="1" fillId="71" borderId="107" applyNumberFormat="0" applyFont="0" applyAlignment="0" applyProtection="0"/>
    <xf numFmtId="0" fontId="90" fillId="0" borderId="0" applyNumberFormat="0" applyFill="0" applyBorder="0" applyAlignment="0" applyProtection="0"/>
    <xf numFmtId="0" fontId="91" fillId="0" borderId="108" applyNumberFormat="0" applyFill="0" applyAlignment="0" applyProtection="0"/>
    <xf numFmtId="0" fontId="92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92" fillId="75" borderId="0" applyNumberFormat="0" applyBorder="0" applyAlignment="0" applyProtection="0"/>
    <xf numFmtId="0" fontId="92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92" fillId="79" borderId="0" applyNumberFormat="0" applyBorder="0" applyAlignment="0" applyProtection="0"/>
    <xf numFmtId="0" fontId="92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92" fillId="83" borderId="0" applyNumberFormat="0" applyBorder="0" applyAlignment="0" applyProtection="0"/>
    <xf numFmtId="0" fontId="92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92" fillId="87" borderId="0" applyNumberFormat="0" applyBorder="0" applyAlignment="0" applyProtection="0"/>
    <xf numFmtId="0" fontId="92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92" fillId="91" borderId="0" applyNumberFormat="0" applyBorder="0" applyAlignment="0" applyProtection="0"/>
    <xf numFmtId="0" fontId="92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92" fillId="95" borderId="0" applyNumberFormat="0" applyBorder="0" applyAlignment="0" applyProtection="0"/>
    <xf numFmtId="0" fontId="17" fillId="0" borderId="0"/>
    <xf numFmtId="0" fontId="101" fillId="0" borderId="0"/>
    <xf numFmtId="0" fontId="17" fillId="0" borderId="0"/>
    <xf numFmtId="0" fontId="17" fillId="0" borderId="0"/>
  </cellStyleXfs>
  <cellXfs count="541">
    <xf numFmtId="0" fontId="0" fillId="0" borderId="0" xfId="0"/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left"/>
    </xf>
    <xf numFmtId="0" fontId="26" fillId="0" borderId="21" xfId="103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3" fontId="26" fillId="0" borderId="22" xfId="0" quotePrefix="1" applyNumberFormat="1" applyFont="1" applyBorder="1" applyAlignment="1">
      <alignment vertical="center"/>
    </xf>
    <xf numFmtId="0" fontId="26" fillId="0" borderId="23" xfId="103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4" xfId="103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3" fontId="26" fillId="0" borderId="25" xfId="0" quotePrefix="1" applyNumberFormat="1" applyFont="1" applyBorder="1" applyAlignment="1">
      <alignment vertical="center"/>
    </xf>
    <xf numFmtId="0" fontId="26" fillId="0" borderId="26" xfId="103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3" fontId="26" fillId="0" borderId="27" xfId="0" quotePrefix="1" applyNumberFormat="1" applyFont="1" applyBorder="1" applyAlignment="1">
      <alignment vertical="center"/>
    </xf>
    <xf numFmtId="3" fontId="26" fillId="0" borderId="28" xfId="103" applyNumberFormat="1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 vertical="center"/>
    </xf>
    <xf numFmtId="0" fontId="26" fillId="0" borderId="0" xfId="0" applyFont="1" applyFill="1"/>
    <xf numFmtId="3" fontId="26" fillId="0" borderId="30" xfId="0" quotePrefix="1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centerContinuous"/>
    </xf>
    <xf numFmtId="0" fontId="26" fillId="0" borderId="0" xfId="0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31" xfId="0" quotePrefix="1" applyNumberFormat="1" applyFont="1" applyBorder="1" applyAlignment="1">
      <alignment vertical="center"/>
    </xf>
    <xf numFmtId="0" fontId="30" fillId="0" borderId="0" xfId="106" applyFill="1"/>
    <xf numFmtId="0" fontId="30" fillId="0" borderId="0" xfId="106" applyFill="1" applyAlignment="1">
      <alignment horizontal="right"/>
    </xf>
    <xf numFmtId="0" fontId="30" fillId="0" borderId="0" xfId="106"/>
    <xf numFmtId="0" fontId="30" fillId="0" borderId="21" xfId="106" applyBorder="1" applyAlignment="1">
      <alignment horizontal="center" vertical="center"/>
    </xf>
    <xf numFmtId="0" fontId="30" fillId="0" borderId="32" xfId="106" applyFill="1" applyBorder="1" applyAlignment="1">
      <alignment vertical="center"/>
    </xf>
    <xf numFmtId="0" fontId="30" fillId="0" borderId="23" xfId="106" applyBorder="1" applyAlignment="1">
      <alignment horizontal="center" vertical="center"/>
    </xf>
    <xf numFmtId="0" fontId="32" fillId="0" borderId="33" xfId="106" applyFont="1" applyFill="1" applyBorder="1" applyAlignment="1">
      <alignment vertical="center"/>
    </xf>
    <xf numFmtId="3" fontId="32" fillId="0" borderId="18" xfId="106" applyNumberFormat="1" applyFont="1" applyFill="1" applyBorder="1" applyAlignment="1">
      <alignment horizontal="right" vertical="center" indent="1"/>
    </xf>
    <xf numFmtId="0" fontId="30" fillId="0" borderId="33" xfId="106" applyFill="1" applyBorder="1" applyAlignment="1">
      <alignment vertical="center"/>
    </xf>
    <xf numFmtId="0" fontId="30" fillId="0" borderId="26" xfId="106" applyBorder="1" applyAlignment="1">
      <alignment horizontal="center" vertical="center"/>
    </xf>
    <xf numFmtId="0" fontId="30" fillId="0" borderId="35" xfId="106" applyFill="1" applyBorder="1" applyAlignment="1">
      <alignment vertical="center"/>
    </xf>
    <xf numFmtId="0" fontId="30" fillId="0" borderId="28" xfId="106" applyBorder="1" applyAlignment="1">
      <alignment vertical="center"/>
    </xf>
    <xf numFmtId="0" fontId="31" fillId="0" borderId="36" xfId="106" applyFont="1" applyFill="1" applyBorder="1" applyAlignment="1">
      <alignment vertical="center" wrapText="1"/>
    </xf>
    <xf numFmtId="3" fontId="31" fillId="0" borderId="29" xfId="106" applyNumberFormat="1" applyFont="1" applyFill="1" applyBorder="1" applyAlignment="1">
      <alignment horizontal="right" vertical="center" indent="1"/>
    </xf>
    <xf numFmtId="0" fontId="31" fillId="0" borderId="0" xfId="106" applyFont="1" applyFill="1"/>
    <xf numFmtId="3" fontId="31" fillId="0" borderId="0" xfId="106" applyNumberFormat="1" applyFont="1" applyFill="1"/>
    <xf numFmtId="3" fontId="30" fillId="0" borderId="0" xfId="106" applyNumberFormat="1" applyFill="1"/>
    <xf numFmtId="0" fontId="30" fillId="0" borderId="0" xfId="105" applyFont="1" applyFill="1" applyAlignment="1">
      <alignment vertical="center"/>
    </xf>
    <xf numFmtId="0" fontId="30" fillId="0" borderId="0" xfId="106" applyFill="1" applyAlignment="1">
      <alignment vertical="center"/>
    </xf>
    <xf numFmtId="3" fontId="30" fillId="0" borderId="0" xfId="105" applyNumberFormat="1" applyFill="1" applyAlignment="1">
      <alignment vertical="center"/>
    </xf>
    <xf numFmtId="3" fontId="30" fillId="0" borderId="0" xfId="106" applyNumberFormat="1" applyFill="1" applyAlignment="1">
      <alignment vertical="center"/>
    </xf>
    <xf numFmtId="3" fontId="26" fillId="0" borderId="37" xfId="0" quotePrefix="1" applyNumberFormat="1" applyFont="1" applyBorder="1" applyAlignment="1">
      <alignment vertical="center"/>
    </xf>
    <xf numFmtId="3" fontId="28" fillId="0" borderId="38" xfId="0" applyNumberFormat="1" applyFont="1" applyBorder="1" applyAlignment="1">
      <alignment vertical="center"/>
    </xf>
    <xf numFmtId="3" fontId="26" fillId="0" borderId="22" xfId="0" quotePrefix="1" applyNumberFormat="1" applyFont="1" applyFill="1" applyBorder="1" applyAlignment="1">
      <alignment vertical="center"/>
    </xf>
    <xf numFmtId="0" fontId="26" fillId="0" borderId="39" xfId="103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0" fillId="0" borderId="39" xfId="106" applyBorder="1" applyAlignment="1">
      <alignment horizontal="center" vertical="center"/>
    </xf>
    <xf numFmtId="0" fontId="30" fillId="0" borderId="42" xfId="106" applyFill="1" applyBorder="1" applyAlignment="1">
      <alignment horizontal="center" vertical="center"/>
    </xf>
    <xf numFmtId="0" fontId="30" fillId="0" borderId="40" xfId="106" applyFill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horizontal="center" vertical="center" wrapText="1"/>
    </xf>
    <xf numFmtId="0" fontId="30" fillId="0" borderId="42" xfId="106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0" fontId="26" fillId="0" borderId="42" xfId="0" applyNumberFormat="1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3" fontId="26" fillId="0" borderId="40" xfId="0" quotePrefix="1" applyNumberFormat="1" applyFont="1" applyBorder="1" applyAlignment="1">
      <alignment vertical="center"/>
    </xf>
    <xf numFmtId="0" fontId="26" fillId="0" borderId="0" xfId="109" applyFont="1" applyFill="1"/>
    <xf numFmtId="0" fontId="28" fillId="0" borderId="46" xfId="109" applyFont="1" applyFill="1" applyBorder="1" applyAlignment="1">
      <alignment vertical="center"/>
    </xf>
    <xf numFmtId="3" fontId="26" fillId="0" borderId="0" xfId="109" applyNumberFormat="1" applyFont="1" applyFill="1"/>
    <xf numFmtId="0" fontId="28" fillId="0" borderId="48" xfId="109" applyFont="1" applyFill="1" applyBorder="1" applyAlignment="1">
      <alignment vertical="center"/>
    </xf>
    <xf numFmtId="0" fontId="28" fillId="0" borderId="50" xfId="109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3" xfId="107" applyFill="1" applyBorder="1" applyAlignment="1">
      <alignment vertical="center" wrapText="1"/>
    </xf>
    <xf numFmtId="3" fontId="2" fillId="0" borderId="33" xfId="107" applyNumberFormat="1" applyFill="1" applyBorder="1" applyAlignment="1">
      <alignment vertical="center" wrapText="1"/>
    </xf>
    <xf numFmtId="3" fontId="2" fillId="0" borderId="18" xfId="107" applyNumberFormat="1" applyFill="1" applyBorder="1" applyAlignment="1">
      <alignment vertical="center"/>
    </xf>
    <xf numFmtId="0" fontId="2" fillId="0" borderId="23" xfId="107" applyFont="1" applyFill="1" applyBorder="1" applyAlignment="1">
      <alignment vertical="center" wrapText="1"/>
    </xf>
    <xf numFmtId="3" fontId="2" fillId="0" borderId="33" xfId="107" applyNumberFormat="1" applyFont="1" applyFill="1" applyBorder="1" applyAlignment="1">
      <alignment vertical="center" wrapText="1"/>
    </xf>
    <xf numFmtId="3" fontId="2" fillId="0" borderId="57" xfId="107" applyNumberFormat="1" applyFill="1" applyBorder="1" applyAlignment="1">
      <alignment vertical="center"/>
    </xf>
    <xf numFmtId="0" fontId="30" fillId="0" borderId="32" xfId="106" applyFont="1" applyFill="1" applyBorder="1" applyAlignment="1">
      <alignment vertical="center"/>
    </xf>
    <xf numFmtId="3" fontId="32" fillId="0" borderId="33" xfId="106" applyNumberFormat="1" applyFont="1" applyFill="1" applyBorder="1" applyAlignment="1">
      <alignment vertical="center"/>
    </xf>
    <xf numFmtId="3" fontId="33" fillId="0" borderId="56" xfId="106" applyNumberFormat="1" applyFont="1" applyFill="1" applyBorder="1" applyAlignment="1">
      <alignment vertical="center"/>
    </xf>
    <xf numFmtId="3" fontId="30" fillId="0" borderId="0" xfId="106" applyNumberFormat="1"/>
    <xf numFmtId="3" fontId="33" fillId="0" borderId="57" xfId="106" applyNumberFormat="1" applyFont="1" applyFill="1" applyBorder="1" applyAlignment="1">
      <alignment horizontal="right" vertical="center" indent="1"/>
    </xf>
    <xf numFmtId="3" fontId="33" fillId="0" borderId="35" xfId="106" applyNumberFormat="1" applyFont="1" applyFill="1" applyBorder="1" applyAlignment="1">
      <alignment vertical="center"/>
    </xf>
    <xf numFmtId="3" fontId="33" fillId="0" borderId="27" xfId="106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43" fillId="0" borderId="21" xfId="106" applyFont="1" applyBorder="1" applyAlignment="1">
      <alignment horizontal="center" vertical="center"/>
    </xf>
    <xf numFmtId="0" fontId="43" fillId="0" borderId="32" xfId="106" applyFont="1" applyFill="1" applyBorder="1" applyAlignment="1">
      <alignment vertical="center"/>
    </xf>
    <xf numFmtId="3" fontId="43" fillId="0" borderId="22" xfId="106" applyNumberFormat="1" applyFont="1" applyFill="1" applyBorder="1" applyAlignment="1">
      <alignment horizontal="right" vertical="center" indent="1"/>
    </xf>
    <xf numFmtId="0" fontId="43" fillId="0" borderId="0" xfId="106" applyFont="1"/>
    <xf numFmtId="3" fontId="26" fillId="0" borderId="32" xfId="0" applyNumberFormat="1" applyFont="1" applyFill="1" applyBorder="1" applyAlignment="1">
      <alignment vertical="center"/>
    </xf>
    <xf numFmtId="3" fontId="26" fillId="0" borderId="43" xfId="0" applyNumberFormat="1" applyFont="1" applyFill="1" applyBorder="1" applyAlignment="1">
      <alignment vertical="center"/>
    </xf>
    <xf numFmtId="3" fontId="26" fillId="0" borderId="35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vertical="center"/>
    </xf>
    <xf numFmtId="3" fontId="26" fillId="0" borderId="43" xfId="0" applyNumberFormat="1" applyFont="1" applyBorder="1" applyAlignment="1">
      <alignment vertical="center"/>
    </xf>
    <xf numFmtId="0" fontId="26" fillId="0" borderId="42" xfId="0" applyFont="1" applyBorder="1" applyAlignment="1">
      <alignment horizontal="center" vertical="center"/>
    </xf>
    <xf numFmtId="0" fontId="0" fillId="0" borderId="0" xfId="0" applyFill="1"/>
    <xf numFmtId="0" fontId="40" fillId="0" borderId="0" xfId="0" applyFont="1" applyFill="1" applyAlignment="1"/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64" fontId="2" fillId="0" borderId="33" xfId="107" applyNumberFormat="1" applyFill="1" applyBorder="1" applyAlignment="1">
      <alignment vertical="center" wrapText="1"/>
    </xf>
    <xf numFmtId="164" fontId="2" fillId="0" borderId="33" xfId="107" applyNumberFormat="1" applyFont="1" applyFill="1" applyBorder="1" applyAlignment="1">
      <alignment vertical="center" wrapText="1"/>
    </xf>
    <xf numFmtId="0" fontId="30" fillId="0" borderId="0" xfId="176" applyFont="1"/>
    <xf numFmtId="0" fontId="30" fillId="0" borderId="0" xfId="176" applyFont="1" applyAlignment="1">
      <alignment horizontal="center"/>
    </xf>
    <xf numFmtId="3" fontId="30" fillId="0" borderId="0" xfId="176" applyNumberFormat="1" applyFont="1"/>
    <xf numFmtId="0" fontId="30" fillId="0" borderId="45" xfId="176" applyFont="1" applyFill="1" applyBorder="1"/>
    <xf numFmtId="0" fontId="30" fillId="0" borderId="61" xfId="176" applyFont="1" applyFill="1" applyBorder="1" applyAlignment="1">
      <alignment horizontal="center" vertical="center"/>
    </xf>
    <xf numFmtId="1" fontId="30" fillId="0" borderId="64" xfId="176" applyNumberFormat="1" applyFont="1" applyFill="1" applyBorder="1" applyAlignment="1">
      <alignment horizontal="center" vertical="center" wrapText="1"/>
    </xf>
    <xf numFmtId="1" fontId="30" fillId="0" borderId="61" xfId="176" applyNumberFormat="1" applyFont="1" applyFill="1" applyBorder="1" applyAlignment="1">
      <alignment horizontal="center" vertical="center" wrapText="1"/>
    </xf>
    <xf numFmtId="0" fontId="30" fillId="0" borderId="24" xfId="176" applyFont="1" applyFill="1" applyBorder="1"/>
    <xf numFmtId="0" fontId="30" fillId="0" borderId="25" xfId="176" applyFont="1" applyFill="1" applyBorder="1"/>
    <xf numFmtId="0" fontId="30" fillId="0" borderId="25" xfId="176" applyFont="1" applyFill="1" applyBorder="1" applyAlignment="1">
      <alignment horizontal="center"/>
    </xf>
    <xf numFmtId="1" fontId="30" fillId="0" borderId="67" xfId="176" applyNumberFormat="1" applyFont="1" applyFill="1" applyBorder="1" applyAlignment="1">
      <alignment horizontal="center"/>
    </xf>
    <xf numFmtId="1" fontId="30" fillId="0" borderId="25" xfId="176" applyNumberFormat="1" applyFont="1" applyFill="1" applyBorder="1" applyAlignment="1">
      <alignment horizontal="center"/>
    </xf>
    <xf numFmtId="49" fontId="30" fillId="0" borderId="69" xfId="176" applyNumberFormat="1" applyFont="1" applyFill="1" applyBorder="1" applyAlignment="1">
      <alignment horizontal="center"/>
    </xf>
    <xf numFmtId="49" fontId="30" fillId="0" borderId="0" xfId="176" applyNumberFormat="1" applyFont="1" applyFill="1" applyBorder="1" applyAlignment="1">
      <alignment horizontal="center"/>
    </xf>
    <xf numFmtId="49" fontId="30" fillId="0" borderId="68" xfId="176" applyNumberFormat="1" applyFont="1" applyBorder="1" applyAlignment="1">
      <alignment horizontal="center"/>
    </xf>
    <xf numFmtId="0" fontId="31" fillId="0" borderId="39" xfId="176" applyFont="1" applyFill="1" applyBorder="1" applyAlignment="1">
      <alignment horizontal="center"/>
    </xf>
    <xf numFmtId="0" fontId="31" fillId="0" borderId="40" xfId="176" applyFont="1" applyFill="1" applyBorder="1"/>
    <xf numFmtId="0" fontId="31" fillId="0" borderId="40" xfId="176" applyFont="1" applyFill="1" applyBorder="1" applyAlignment="1">
      <alignment horizontal="center"/>
    </xf>
    <xf numFmtId="3" fontId="71" fillId="0" borderId="40" xfId="176" applyNumberFormat="1" applyFont="1" applyFill="1" applyBorder="1"/>
    <xf numFmtId="3" fontId="71" fillId="0" borderId="70" xfId="176" applyNumberFormat="1" applyFont="1" applyFill="1" applyBorder="1"/>
    <xf numFmtId="0" fontId="30" fillId="0" borderId="21" xfId="176" applyFont="1" applyFill="1" applyBorder="1" applyAlignment="1">
      <alignment horizontal="center"/>
    </xf>
    <xf numFmtId="0" fontId="30" fillId="0" borderId="22" xfId="176" applyFont="1" applyFill="1" applyBorder="1"/>
    <xf numFmtId="0" fontId="30" fillId="0" borderId="22" xfId="176" applyFont="1" applyFill="1" applyBorder="1" applyAlignment="1">
      <alignment horizontal="center"/>
    </xf>
    <xf numFmtId="3" fontId="72" fillId="0" borderId="22" xfId="176" applyNumberFormat="1" applyFont="1" applyFill="1" applyBorder="1"/>
    <xf numFmtId="3" fontId="72" fillId="0" borderId="72" xfId="176" applyNumberFormat="1" applyFont="1" applyFill="1" applyBorder="1"/>
    <xf numFmtId="0" fontId="73" fillId="0" borderId="22" xfId="176" applyFont="1" applyFill="1" applyBorder="1" applyAlignment="1">
      <alignment horizontal="right"/>
    </xf>
    <xf numFmtId="0" fontId="73" fillId="0" borderId="22" xfId="176" applyFont="1" applyFill="1" applyBorder="1" applyAlignment="1">
      <alignment horizontal="center"/>
    </xf>
    <xf numFmtId="3" fontId="73" fillId="0" borderId="22" xfId="176" applyNumberFormat="1" applyFont="1" applyFill="1" applyBorder="1"/>
    <xf numFmtId="0" fontId="74" fillId="0" borderId="0" xfId="176" applyFont="1"/>
    <xf numFmtId="0" fontId="30" fillId="0" borderId="23" xfId="176" applyFont="1" applyFill="1" applyBorder="1" applyAlignment="1">
      <alignment horizontal="center"/>
    </xf>
    <xf numFmtId="169" fontId="30" fillId="0" borderId="36" xfId="176" applyNumberFormat="1" applyFont="1" applyFill="1" applyBorder="1"/>
    <xf numFmtId="169" fontId="30" fillId="0" borderId="75" xfId="176" applyNumberFormat="1" applyFont="1" applyFill="1" applyBorder="1"/>
    <xf numFmtId="169" fontId="30" fillId="0" borderId="38" xfId="176" applyNumberFormat="1" applyFont="1" applyBorder="1"/>
    <xf numFmtId="0" fontId="73" fillId="0" borderId="40" xfId="176" applyFont="1" applyFill="1" applyBorder="1" applyAlignment="1">
      <alignment horizontal="center"/>
    </xf>
    <xf numFmtId="3" fontId="31" fillId="0" borderId="40" xfId="176" applyNumberFormat="1" applyFont="1" applyFill="1" applyBorder="1"/>
    <xf numFmtId="169" fontId="31" fillId="0" borderId="42" xfId="176" applyNumberFormat="1" applyFont="1" applyFill="1" applyBorder="1"/>
    <xf numFmtId="169" fontId="31" fillId="0" borderId="71" xfId="176" applyNumberFormat="1" applyFont="1" applyFill="1" applyBorder="1"/>
    <xf numFmtId="169" fontId="31" fillId="0" borderId="41" xfId="176" applyNumberFormat="1" applyFont="1" applyBorder="1"/>
    <xf numFmtId="0" fontId="30" fillId="0" borderId="24" xfId="176" applyFont="1" applyFill="1" applyBorder="1" applyAlignment="1">
      <alignment horizontal="center"/>
    </xf>
    <xf numFmtId="0" fontId="73" fillId="0" borderId="25" xfId="176" applyFont="1" applyFill="1" applyBorder="1" applyAlignment="1">
      <alignment horizontal="center"/>
    </xf>
    <xf numFmtId="3" fontId="30" fillId="0" borderId="25" xfId="176" applyNumberFormat="1" applyFont="1" applyFill="1" applyBorder="1"/>
    <xf numFmtId="169" fontId="30" fillId="0" borderId="42" xfId="176" applyNumberFormat="1" applyFont="1" applyFill="1" applyBorder="1"/>
    <xf numFmtId="169" fontId="30" fillId="0" borderId="71" xfId="176" applyNumberFormat="1" applyFont="1" applyFill="1" applyBorder="1"/>
    <xf numFmtId="169" fontId="30" fillId="0" borderId="41" xfId="176" applyNumberFormat="1" applyFont="1" applyBorder="1"/>
    <xf numFmtId="0" fontId="30" fillId="0" borderId="0" xfId="176" applyFont="1" applyBorder="1"/>
    <xf numFmtId="0" fontId="30" fillId="0" borderId="0" xfId="176" applyFont="1" applyBorder="1" applyAlignment="1">
      <alignment horizontal="center"/>
    </xf>
    <xf numFmtId="3" fontId="30" fillId="0" borderId="0" xfId="176" quotePrefix="1" applyNumberFormat="1" applyFont="1"/>
    <xf numFmtId="169" fontId="30" fillId="0" borderId="73" xfId="176" applyNumberFormat="1" applyFont="1" applyFill="1" applyBorder="1"/>
    <xf numFmtId="0" fontId="26" fillId="0" borderId="41" xfId="0" applyFont="1" applyFill="1" applyBorder="1" applyAlignment="1">
      <alignment horizontal="center" vertical="center" wrapText="1"/>
    </xf>
    <xf numFmtId="3" fontId="32" fillId="0" borderId="33" xfId="106" applyNumberFormat="1" applyFont="1" applyFill="1" applyBorder="1" applyAlignment="1">
      <alignment horizontal="right" vertical="center" indent="1"/>
    </xf>
    <xf numFmtId="3" fontId="33" fillId="0" borderId="56" xfId="106" applyNumberFormat="1" applyFont="1" applyFill="1" applyBorder="1" applyAlignment="1">
      <alignment horizontal="right" vertical="center" indent="1"/>
    </xf>
    <xf numFmtId="3" fontId="33" fillId="0" borderId="35" xfId="106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3" fontId="26" fillId="0" borderId="27" xfId="0" quotePrefix="1" applyNumberFormat="1" applyFont="1" applyFill="1" applyBorder="1" applyAlignment="1">
      <alignment vertical="center"/>
    </xf>
    <xf numFmtId="165" fontId="26" fillId="0" borderId="22" xfId="0" quotePrefix="1" applyNumberFormat="1" applyFont="1" applyBorder="1" applyAlignment="1">
      <alignment vertical="center"/>
    </xf>
    <xf numFmtId="165" fontId="26" fillId="0" borderId="25" xfId="0" quotePrefix="1" applyNumberFormat="1" applyFont="1" applyBorder="1" applyAlignment="1">
      <alignment vertical="center"/>
    </xf>
    <xf numFmtId="165" fontId="26" fillId="0" borderId="27" xfId="0" quotePrefix="1" applyNumberFormat="1" applyFont="1" applyBorder="1" applyAlignment="1">
      <alignment vertical="center"/>
    </xf>
    <xf numFmtId="165" fontId="28" fillId="0" borderId="29" xfId="0" applyNumberFormat="1" applyFont="1" applyBorder="1" applyAlignment="1">
      <alignment vertical="center"/>
    </xf>
    <xf numFmtId="3" fontId="26" fillId="0" borderId="72" xfId="0" quotePrefix="1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26" fillId="0" borderId="71" xfId="0" applyFont="1" applyBorder="1" applyAlignment="1">
      <alignment horizontal="center" vertical="center" wrapText="1"/>
    </xf>
    <xf numFmtId="3" fontId="26" fillId="0" borderId="78" xfId="0" quotePrefix="1" applyNumberFormat="1" applyFont="1" applyBorder="1" applyAlignment="1">
      <alignment vertical="center"/>
    </xf>
    <xf numFmtId="165" fontId="26" fillId="0" borderId="78" xfId="0" quotePrefix="1" applyNumberFormat="1" applyFont="1" applyBorder="1" applyAlignment="1">
      <alignment vertical="center"/>
    </xf>
    <xf numFmtId="165" fontId="26" fillId="0" borderId="0" xfId="0" quotePrefix="1" applyNumberFormat="1" applyFont="1" applyBorder="1" applyAlignment="1">
      <alignment vertical="center"/>
    </xf>
    <xf numFmtId="165" fontId="26" fillId="0" borderId="19" xfId="0" quotePrefix="1" applyNumberFormat="1" applyFont="1" applyBorder="1" applyAlignment="1">
      <alignment vertical="center"/>
    </xf>
    <xf numFmtId="165" fontId="28" fillId="0" borderId="75" xfId="0" applyNumberFormat="1" applyFont="1" applyBorder="1" applyAlignment="1">
      <alignment vertical="center"/>
    </xf>
    <xf numFmtId="3" fontId="26" fillId="0" borderId="0" xfId="0" quotePrefix="1" applyNumberFormat="1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43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4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109" applyFont="1" applyFill="1" applyAlignment="1">
      <alignment horizontal="right"/>
    </xf>
    <xf numFmtId="0" fontId="36" fillId="0" borderId="0" xfId="109" applyFont="1" applyFill="1"/>
    <xf numFmtId="0" fontId="28" fillId="0" borderId="0" xfId="109" applyFont="1" applyFill="1"/>
    <xf numFmtId="0" fontId="38" fillId="0" borderId="0" xfId="109" applyFont="1" applyFill="1"/>
    <xf numFmtId="0" fontId="28" fillId="0" borderId="44" xfId="104" applyFont="1" applyFill="1" applyBorder="1" applyAlignment="1">
      <alignment horizontal="center" vertical="center" wrapText="1"/>
    </xf>
    <xf numFmtId="0" fontId="28" fillId="0" borderId="52" xfId="109" applyFont="1" applyFill="1" applyBorder="1" applyAlignment="1">
      <alignment horizontal="center" vertical="center" wrapText="1"/>
    </xf>
    <xf numFmtId="0" fontId="28" fillId="0" borderId="79" xfId="109" applyFont="1" applyFill="1" applyBorder="1" applyAlignment="1">
      <alignment horizontal="center" vertical="center" wrapText="1"/>
    </xf>
    <xf numFmtId="0" fontId="28" fillId="0" borderId="44" xfId="109" applyFont="1" applyFill="1" applyBorder="1" applyAlignment="1">
      <alignment horizontal="center" vertical="center" wrapText="1"/>
    </xf>
    <xf numFmtId="3" fontId="28" fillId="0" borderId="47" xfId="109" applyNumberFormat="1" applyFont="1" applyFill="1" applyBorder="1" applyAlignment="1">
      <alignment vertical="center"/>
    </xf>
    <xf numFmtId="3" fontId="28" fillId="0" borderId="80" xfId="109" applyNumberFormat="1" applyFont="1" applyFill="1" applyBorder="1" applyAlignment="1">
      <alignment vertical="center"/>
    </xf>
    <xf numFmtId="3" fontId="28" fillId="0" borderId="46" xfId="109" applyNumberFormat="1" applyFont="1" applyFill="1" applyBorder="1" applyAlignment="1">
      <alignment vertical="center"/>
    </xf>
    <xf numFmtId="3" fontId="28" fillId="0" borderId="49" xfId="109" applyNumberFormat="1" applyFont="1" applyFill="1" applyBorder="1" applyAlignment="1">
      <alignment vertical="center"/>
    </xf>
    <xf numFmtId="3" fontId="28" fillId="0" borderId="81" xfId="109" applyNumberFormat="1" applyFont="1" applyFill="1" applyBorder="1" applyAlignment="1">
      <alignment vertical="center"/>
    </xf>
    <xf numFmtId="3" fontId="28" fillId="0" borderId="48" xfId="109" applyNumberFormat="1" applyFont="1" applyFill="1" applyBorder="1" applyAlignment="1">
      <alignment vertical="center"/>
    </xf>
    <xf numFmtId="3" fontId="28" fillId="0" borderId="82" xfId="109" applyNumberFormat="1" applyFont="1" applyFill="1" applyBorder="1" applyAlignment="1">
      <alignment vertical="center"/>
    </xf>
    <xf numFmtId="3" fontId="28" fillId="0" borderId="53" xfId="109" applyNumberFormat="1" applyFont="1" applyFill="1" applyBorder="1" applyAlignment="1">
      <alignment vertical="center"/>
    </xf>
    <xf numFmtId="3" fontId="26" fillId="0" borderId="54" xfId="109" applyNumberFormat="1" applyFont="1" applyFill="1" applyBorder="1" applyAlignment="1">
      <alignment vertical="center"/>
    </xf>
    <xf numFmtId="3" fontId="28" fillId="0" borderId="51" xfId="109" applyNumberFormat="1" applyFont="1" applyFill="1" applyBorder="1" applyAlignment="1">
      <alignment vertical="center"/>
    </xf>
    <xf numFmtId="3" fontId="28" fillId="0" borderId="83" xfId="109" applyNumberFormat="1" applyFont="1" applyFill="1" applyBorder="1" applyAlignment="1">
      <alignment vertical="center"/>
    </xf>
    <xf numFmtId="3" fontId="28" fillId="0" borderId="50" xfId="109" applyNumberFormat="1" applyFont="1" applyFill="1" applyBorder="1" applyAlignment="1">
      <alignment vertical="center"/>
    </xf>
    <xf numFmtId="3" fontId="28" fillId="0" borderId="84" xfId="109" applyNumberFormat="1" applyFont="1" applyFill="1" applyBorder="1" applyAlignment="1">
      <alignment vertical="center"/>
    </xf>
    <xf numFmtId="0" fontId="0" fillId="0" borderId="23" xfId="107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0" fillId="0" borderId="33" xfId="107" applyNumberFormat="1" applyFont="1" applyFill="1" applyBorder="1" applyAlignment="1">
      <alignment vertical="center" wrapText="1"/>
    </xf>
    <xf numFmtId="0" fontId="2" fillId="0" borderId="55" xfId="107" applyFont="1" applyFill="1" applyBorder="1" applyAlignment="1">
      <alignment vertical="center" wrapText="1"/>
    </xf>
    <xf numFmtId="164" fontId="2" fillId="0" borderId="56" xfId="107" applyNumberFormat="1" applyFill="1" applyBorder="1" applyAlignment="1">
      <alignment vertical="center" wrapText="1"/>
    </xf>
    <xf numFmtId="3" fontId="2" fillId="0" borderId="56" xfId="107" applyNumberFormat="1" applyFill="1" applyBorder="1" applyAlignment="1">
      <alignment vertical="center" wrapText="1"/>
    </xf>
    <xf numFmtId="0" fontId="2" fillId="0" borderId="55" xfId="107" applyFill="1" applyBorder="1" applyAlignment="1">
      <alignment vertical="center" wrapText="1"/>
    </xf>
    <xf numFmtId="164" fontId="2" fillId="0" borderId="56" xfId="107" applyNumberFormat="1" applyFont="1" applyFill="1" applyBorder="1" applyAlignment="1">
      <alignment vertical="center" wrapText="1"/>
    </xf>
    <xf numFmtId="3" fontId="2" fillId="0" borderId="56" xfId="107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2" fillId="0" borderId="58" xfId="107" applyFill="1" applyBorder="1" applyAlignment="1">
      <alignment vertical="center" wrapText="1"/>
    </xf>
    <xf numFmtId="0" fontId="2" fillId="0" borderId="59" xfId="107" applyFill="1" applyBorder="1" applyAlignment="1">
      <alignment vertical="center" wrapText="1"/>
    </xf>
    <xf numFmtId="3" fontId="2" fillId="0" borderId="59" xfId="107" applyNumberFormat="1" applyFill="1" applyBorder="1" applyAlignment="1">
      <alignment vertical="center" wrapText="1"/>
    </xf>
    <xf numFmtId="3" fontId="2" fillId="0" borderId="60" xfId="107" applyNumberFormat="1" applyFill="1" applyBorder="1" applyAlignment="1">
      <alignment vertical="center"/>
    </xf>
    <xf numFmtId="0" fontId="0" fillId="0" borderId="0" xfId="108" applyFont="1" applyFill="1" applyAlignment="1">
      <alignment vertical="center"/>
    </xf>
    <xf numFmtId="0" fontId="2" fillId="0" borderId="0" xfId="108" applyFont="1" applyFill="1" applyAlignment="1">
      <alignment vertical="center"/>
    </xf>
    <xf numFmtId="3" fontId="2" fillId="0" borderId="0" xfId="108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/>
    </xf>
    <xf numFmtId="165" fontId="26" fillId="0" borderId="78" xfId="0" quotePrefix="1" applyNumberFormat="1" applyFont="1" applyFill="1" applyBorder="1" applyAlignment="1">
      <alignment vertical="center"/>
    </xf>
    <xf numFmtId="3" fontId="0" fillId="0" borderId="0" xfId="0" applyNumberFormat="1"/>
    <xf numFmtId="0" fontId="30" fillId="0" borderId="0" xfId="0" applyFont="1"/>
    <xf numFmtId="3" fontId="26" fillId="0" borderId="41" xfId="0" quotePrefix="1" applyNumberFormat="1" applyFont="1" applyBorder="1" applyAlignment="1">
      <alignment vertical="center"/>
    </xf>
    <xf numFmtId="0" fontId="34" fillId="0" borderId="0" xfId="176" applyFont="1"/>
    <xf numFmtId="0" fontId="26" fillId="0" borderId="91" xfId="109" applyFont="1" applyFill="1" applyBorder="1" applyAlignment="1">
      <alignment vertical="center"/>
    </xf>
    <xf numFmtId="3" fontId="28" fillId="0" borderId="92" xfId="109" applyNumberFormat="1" applyFont="1" applyFill="1" applyBorder="1" applyAlignment="1">
      <alignment vertical="center"/>
    </xf>
    <xf numFmtId="3" fontId="26" fillId="0" borderId="93" xfId="109" applyNumberFormat="1" applyFont="1" applyFill="1" applyBorder="1" applyAlignment="1">
      <alignment vertical="center"/>
    </xf>
    <xf numFmtId="3" fontId="26" fillId="0" borderId="91" xfId="109" applyNumberFormat="1" applyFont="1" applyFill="1" applyBorder="1" applyAlignment="1">
      <alignment vertical="center"/>
    </xf>
    <xf numFmtId="0" fontId="26" fillId="0" borderId="91" xfId="109" applyFont="1" applyFill="1" applyBorder="1" applyAlignment="1">
      <alignment vertical="center" wrapText="1"/>
    </xf>
    <xf numFmtId="0" fontId="26" fillId="0" borderId="94" xfId="109" applyFont="1" applyFill="1" applyBorder="1" applyAlignment="1">
      <alignment vertical="center" wrapText="1"/>
    </xf>
    <xf numFmtId="3" fontId="28" fillId="0" borderId="95" xfId="109" applyNumberFormat="1" applyFont="1" applyFill="1" applyBorder="1" applyAlignment="1">
      <alignment vertical="center"/>
    </xf>
    <xf numFmtId="3" fontId="26" fillId="0" borderId="96" xfId="109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3" fontId="32" fillId="0" borderId="85" xfId="106" applyNumberFormat="1" applyFont="1" applyFill="1" applyBorder="1" applyAlignment="1">
      <alignment vertical="center"/>
    </xf>
    <xf numFmtId="3" fontId="32" fillId="0" borderId="85" xfId="106" applyNumberFormat="1" applyFont="1" applyFill="1" applyBorder="1" applyAlignment="1">
      <alignment horizontal="right" vertical="center" indent="1"/>
    </xf>
    <xf numFmtId="3" fontId="32" fillId="0" borderId="86" xfId="106" applyNumberFormat="1" applyFont="1" applyFill="1" applyBorder="1" applyAlignment="1">
      <alignment horizontal="right" vertical="center" indent="1"/>
    </xf>
    <xf numFmtId="0" fontId="30" fillId="0" borderId="86" xfId="106" applyFill="1" applyBorder="1"/>
    <xf numFmtId="0" fontId="30" fillId="0" borderId="86" xfId="106" applyBorder="1"/>
    <xf numFmtId="0" fontId="30" fillId="0" borderId="87" xfId="106" applyBorder="1"/>
    <xf numFmtId="0" fontId="43" fillId="0" borderId="22" xfId="106" applyFont="1" applyFill="1" applyBorder="1"/>
    <xf numFmtId="0" fontId="43" fillId="0" borderId="22" xfId="106" applyFont="1" applyBorder="1"/>
    <xf numFmtId="0" fontId="43" fillId="0" borderId="30" xfId="106" applyFont="1" applyBorder="1"/>
    <xf numFmtId="0" fontId="26" fillId="0" borderId="41" xfId="0" applyFont="1" applyBorder="1" applyAlignment="1">
      <alignment horizontal="center" vertical="center" wrapText="1"/>
    </xf>
    <xf numFmtId="169" fontId="30" fillId="0" borderId="86" xfId="106" applyNumberFormat="1" applyFill="1" applyBorder="1"/>
    <xf numFmtId="169" fontId="30" fillId="0" borderId="87" xfId="106" applyNumberFormat="1" applyBorder="1"/>
    <xf numFmtId="169" fontId="30" fillId="0" borderId="27" xfId="106" applyNumberFormat="1" applyFill="1" applyBorder="1"/>
    <xf numFmtId="169" fontId="30" fillId="0" borderId="31" xfId="106" applyNumberFormat="1" applyBorder="1"/>
    <xf numFmtId="169" fontId="30" fillId="0" borderId="29" xfId="106" applyNumberFormat="1" applyFill="1" applyBorder="1"/>
    <xf numFmtId="169" fontId="30" fillId="0" borderId="38" xfId="106" applyNumberFormat="1" applyBorder="1"/>
    <xf numFmtId="3" fontId="73" fillId="0" borderId="86" xfId="176" applyNumberFormat="1" applyFont="1" applyFill="1" applyBorder="1"/>
    <xf numFmtId="3" fontId="30" fillId="0" borderId="86" xfId="176" applyNumberFormat="1" applyFont="1" applyFill="1" applyBorder="1"/>
    <xf numFmtId="3" fontId="75" fillId="0" borderId="99" xfId="176" applyNumberFormat="1" applyFont="1" applyFill="1" applyBorder="1"/>
    <xf numFmtId="3" fontId="30" fillId="0" borderId="99" xfId="176" applyNumberFormat="1" applyFont="1" applyFill="1" applyBorder="1"/>
    <xf numFmtId="0" fontId="26" fillId="0" borderId="86" xfId="0" applyFont="1" applyBorder="1" applyAlignment="1">
      <alignment vertical="center"/>
    </xf>
    <xf numFmtId="3" fontId="26" fillId="0" borderId="86" xfId="0" applyNumberFormat="1" applyFont="1" applyBorder="1" applyAlignment="1">
      <alignment vertical="center"/>
    </xf>
    <xf numFmtId="3" fontId="72" fillId="0" borderId="86" xfId="176" applyNumberFormat="1" applyFont="1" applyFill="1" applyBorder="1"/>
    <xf numFmtId="0" fontId="30" fillId="0" borderId="86" xfId="176" applyFont="1" applyFill="1" applyBorder="1"/>
    <xf numFmtId="3" fontId="2" fillId="0" borderId="85" xfId="107" applyNumberFormat="1" applyFill="1" applyBorder="1" applyAlignment="1">
      <alignment vertical="center" wrapText="1"/>
    </xf>
    <xf numFmtId="3" fontId="2" fillId="0" borderId="85" xfId="107" applyNumberFormat="1" applyFont="1" applyFill="1" applyBorder="1" applyAlignment="1">
      <alignment vertical="center" wrapText="1"/>
    </xf>
    <xf numFmtId="3" fontId="0" fillId="0" borderId="85" xfId="107" applyNumberFormat="1" applyFont="1" applyFill="1" applyBorder="1" applyAlignment="1">
      <alignment vertical="center" wrapText="1"/>
    </xf>
    <xf numFmtId="0" fontId="2" fillId="0" borderId="45" xfId="107" applyFill="1" applyBorder="1" applyAlignment="1">
      <alignment horizontal="center" vertical="center" wrapText="1"/>
    </xf>
    <xf numFmtId="0" fontId="2" fillId="0" borderId="63" xfId="107" applyFont="1" applyFill="1" applyBorder="1" applyAlignment="1">
      <alignment horizontal="center" vertical="center" wrapText="1"/>
    </xf>
    <xf numFmtId="0" fontId="0" fillId="0" borderId="63" xfId="107" applyFont="1" applyFill="1" applyBorder="1" applyAlignment="1">
      <alignment horizontal="center" vertical="center" wrapText="1"/>
    </xf>
    <xf numFmtId="1" fontId="0" fillId="0" borderId="61" xfId="107" applyNumberFormat="1" applyFont="1" applyFill="1" applyBorder="1" applyAlignment="1">
      <alignment horizontal="center" vertical="center"/>
    </xf>
    <xf numFmtId="1" fontId="2" fillId="0" borderId="61" xfId="107" applyNumberFormat="1" applyFill="1" applyBorder="1" applyAlignment="1">
      <alignment horizontal="center" vertical="center"/>
    </xf>
    <xf numFmtId="1" fontId="2" fillId="0" borderId="62" xfId="107" applyNumberFormat="1" applyFill="1" applyBorder="1" applyAlignment="1">
      <alignment horizontal="center" vertical="center"/>
    </xf>
    <xf numFmtId="3" fontId="26" fillId="0" borderId="86" xfId="0" applyNumberFormat="1" applyFont="1" applyFill="1" applyBorder="1" applyAlignment="1">
      <alignment vertical="center"/>
    </xf>
    <xf numFmtId="3" fontId="0" fillId="0" borderId="86" xfId="0" applyNumberFormat="1" applyBorder="1"/>
    <xf numFmtId="3" fontId="28" fillId="0" borderId="109" xfId="0" applyNumberFormat="1" applyFont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37" fillId="0" borderId="0" xfId="109" applyFont="1" applyFill="1" applyAlignment="1">
      <alignment horizontal="center"/>
    </xf>
    <xf numFmtId="165" fontId="28" fillId="0" borderId="110" xfId="0" applyNumberFormat="1" applyFont="1" applyBorder="1" applyAlignment="1">
      <alignment vertical="center"/>
    </xf>
    <xf numFmtId="0" fontId="95" fillId="0" borderId="115" xfId="0" applyFont="1" applyBorder="1" applyAlignment="1">
      <alignment vertical="center" wrapText="1"/>
    </xf>
    <xf numFmtId="1" fontId="95" fillId="0" borderId="116" xfId="0" applyNumberFormat="1" applyFont="1" applyBorder="1" applyAlignment="1">
      <alignment wrapText="1"/>
    </xf>
    <xf numFmtId="3" fontId="95" fillId="0" borderId="116" xfId="0" applyNumberFormat="1" applyFont="1" applyBorder="1" applyAlignment="1">
      <alignment horizontal="right" wrapText="1" indent="1"/>
    </xf>
    <xf numFmtId="3" fontId="95" fillId="0" borderId="119" xfId="0" applyNumberFormat="1" applyFont="1" applyBorder="1" applyAlignment="1">
      <alignment horizontal="right" wrapText="1" indent="1"/>
    </xf>
    <xf numFmtId="3" fontId="95" fillId="0" borderId="116" xfId="0" applyNumberFormat="1" applyFont="1" applyFill="1" applyBorder="1" applyAlignment="1">
      <alignment horizontal="right" wrapText="1" indent="1"/>
    </xf>
    <xf numFmtId="3" fontId="94" fillId="0" borderId="119" xfId="0" applyNumberFormat="1" applyFont="1" applyBorder="1" applyAlignment="1">
      <alignment horizontal="right" wrapText="1" indent="1"/>
    </xf>
    <xf numFmtId="3" fontId="30" fillId="0" borderId="0" xfId="0" applyNumberFormat="1" applyFont="1"/>
    <xf numFmtId="3" fontId="94" fillId="0" borderId="15" xfId="0" applyNumberFormat="1" applyFont="1" applyBorder="1" applyAlignment="1">
      <alignment horizontal="right" wrapText="1" indent="1"/>
    </xf>
    <xf numFmtId="3" fontId="95" fillId="0" borderId="0" xfId="0" applyNumberFormat="1" applyFont="1" applyFill="1" applyBorder="1" applyAlignment="1">
      <alignment wrapText="1"/>
    </xf>
    <xf numFmtId="3" fontId="95" fillId="0" borderId="119" xfId="0" applyNumberFormat="1" applyFont="1" applyFill="1" applyBorder="1" applyAlignment="1">
      <alignment horizontal="right" wrapText="1" indent="1"/>
    </xf>
    <xf numFmtId="3" fontId="94" fillId="0" borderId="119" xfId="0" applyNumberFormat="1" applyFont="1" applyFill="1" applyBorder="1" applyAlignment="1">
      <alignment horizontal="right" wrapText="1" indent="1"/>
    </xf>
    <xf numFmtId="0" fontId="97" fillId="0" borderId="0" xfId="109" applyFont="1" applyFill="1"/>
    <xf numFmtId="1" fontId="30" fillId="0" borderId="62" xfId="176" applyNumberFormat="1" applyFont="1" applyFill="1" applyBorder="1" applyAlignment="1">
      <alignment horizontal="center" vertical="center" wrapText="1"/>
    </xf>
    <xf numFmtId="1" fontId="30" fillId="0" borderId="68" xfId="176" applyNumberFormat="1" applyFont="1" applyFill="1" applyBorder="1" applyAlignment="1">
      <alignment horizontal="center"/>
    </xf>
    <xf numFmtId="3" fontId="71" fillId="0" borderId="41" xfId="176" applyNumberFormat="1" applyFont="1" applyFill="1" applyBorder="1"/>
    <xf numFmtId="3" fontId="72" fillId="0" borderId="125" xfId="176" applyNumberFormat="1" applyFont="1" applyFill="1" applyBorder="1"/>
    <xf numFmtId="169" fontId="30" fillId="0" borderId="97" xfId="176" applyNumberFormat="1" applyFont="1" applyFill="1" applyBorder="1"/>
    <xf numFmtId="169" fontId="30" fillId="0" borderId="74" xfId="176" applyNumberFormat="1" applyFont="1" applyBorder="1"/>
    <xf numFmtId="3" fontId="73" fillId="0" borderId="30" xfId="176" applyNumberFormat="1" applyFont="1" applyFill="1" applyBorder="1"/>
    <xf numFmtId="169" fontId="30" fillId="0" borderId="85" xfId="176" applyNumberFormat="1" applyFont="1" applyFill="1" applyBorder="1"/>
    <xf numFmtId="169" fontId="30" fillId="0" borderId="86" xfId="176" applyNumberFormat="1" applyFont="1" applyFill="1" applyBorder="1"/>
    <xf numFmtId="169" fontId="30" fillId="0" borderId="87" xfId="176" applyNumberFormat="1" applyFont="1" applyBorder="1"/>
    <xf numFmtId="0" fontId="30" fillId="0" borderId="86" xfId="176" applyFont="1" applyFill="1" applyBorder="1" applyAlignment="1">
      <alignment horizontal="center"/>
    </xf>
    <xf numFmtId="3" fontId="72" fillId="0" borderId="87" xfId="176" applyNumberFormat="1" applyFont="1" applyFill="1" applyBorder="1"/>
    <xf numFmtId="0" fontId="73" fillId="0" borderId="86" xfId="176" applyFont="1" applyFill="1" applyBorder="1" applyAlignment="1">
      <alignment horizontal="right"/>
    </xf>
    <xf numFmtId="0" fontId="73" fillId="0" borderId="86" xfId="176" applyFont="1" applyFill="1" applyBorder="1" applyAlignment="1">
      <alignment horizontal="center"/>
    </xf>
    <xf numFmtId="3" fontId="73" fillId="0" borderId="87" xfId="176" applyNumberFormat="1" applyFont="1" applyFill="1" applyBorder="1"/>
    <xf numFmtId="3" fontId="30" fillId="0" borderId="87" xfId="176" applyNumberFormat="1" applyFont="1" applyFill="1" applyBorder="1"/>
    <xf numFmtId="3" fontId="72" fillId="0" borderId="98" xfId="176" applyNumberFormat="1" applyFont="1" applyFill="1" applyBorder="1"/>
    <xf numFmtId="0" fontId="30" fillId="0" borderId="88" xfId="176" applyFont="1" applyFill="1" applyBorder="1" applyAlignment="1">
      <alignment horizontal="center"/>
    </xf>
    <xf numFmtId="0" fontId="73" fillId="0" borderId="99" xfId="176" applyFont="1" applyFill="1" applyBorder="1" applyAlignment="1">
      <alignment horizontal="right"/>
    </xf>
    <xf numFmtId="0" fontId="73" fillId="0" borderId="99" xfId="176" applyFont="1" applyFill="1" applyBorder="1" applyAlignment="1">
      <alignment horizontal="center"/>
    </xf>
    <xf numFmtId="3" fontId="75" fillId="0" borderId="89" xfId="176" applyNumberFormat="1" applyFont="1" applyFill="1" applyBorder="1"/>
    <xf numFmtId="0" fontId="30" fillId="0" borderId="99" xfId="176" applyFont="1" applyFill="1" applyBorder="1"/>
    <xf numFmtId="3" fontId="30" fillId="0" borderId="89" xfId="176" applyNumberFormat="1" applyFont="1" applyFill="1" applyBorder="1"/>
    <xf numFmtId="3" fontId="31" fillId="0" borderId="41" xfId="176" applyNumberFormat="1" applyFont="1" applyFill="1" applyBorder="1"/>
    <xf numFmtId="3" fontId="30" fillId="64" borderId="99" xfId="176" applyNumberFormat="1" applyFont="1" applyFill="1" applyBorder="1"/>
    <xf numFmtId="3" fontId="30" fillId="0" borderId="37" xfId="176" applyNumberFormat="1" applyFont="1" applyFill="1" applyBorder="1"/>
    <xf numFmtId="1" fontId="2" fillId="0" borderId="64" xfId="107" applyNumberFormat="1" applyFill="1" applyBorder="1" applyAlignment="1">
      <alignment horizontal="center" vertical="center"/>
    </xf>
    <xf numFmtId="3" fontId="2" fillId="0" borderId="126" xfId="107" applyNumberFormat="1" applyFill="1" applyBorder="1" applyAlignment="1">
      <alignment vertical="center"/>
    </xf>
    <xf numFmtId="3" fontId="2" fillId="0" borderId="34" xfId="107" applyNumberFormat="1" applyFill="1" applyBorder="1" applyAlignment="1">
      <alignment vertical="center"/>
    </xf>
    <xf numFmtId="3" fontId="2" fillId="0" borderId="86" xfId="107" applyNumberFormat="1" applyFill="1" applyBorder="1" applyAlignment="1">
      <alignment vertical="center"/>
    </xf>
    <xf numFmtId="3" fontId="2" fillId="0" borderId="90" xfId="107" applyNumberFormat="1" applyFill="1" applyBorder="1" applyAlignment="1">
      <alignment vertical="center"/>
    </xf>
    <xf numFmtId="3" fontId="2" fillId="0" borderId="127" xfId="107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2" fillId="0" borderId="87" xfId="107" applyNumberFormat="1" applyFill="1" applyBorder="1" applyAlignment="1">
      <alignment vertical="center"/>
    </xf>
    <xf numFmtId="3" fontId="2" fillId="0" borderId="89" xfId="107" applyNumberFormat="1" applyFill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95" fillId="0" borderId="120" xfId="0" applyFont="1" applyBorder="1" applyAlignment="1">
      <alignment vertical="center" wrapText="1"/>
    </xf>
    <xf numFmtId="0" fontId="30" fillId="0" borderId="111" xfId="0" applyFont="1" applyBorder="1" applyAlignment="1">
      <alignment wrapText="1"/>
    </xf>
    <xf numFmtId="3" fontId="0" fillId="0" borderId="86" xfId="0" applyNumberFormat="1" applyFill="1" applyBorder="1"/>
    <xf numFmtId="0" fontId="30" fillId="0" borderId="111" xfId="0" applyFont="1" applyBorder="1" applyAlignment="1">
      <alignment horizontal="right" wrapText="1"/>
    </xf>
    <xf numFmtId="0" fontId="30" fillId="0" borderId="0" xfId="0" applyFont="1" applyAlignment="1">
      <alignment horizontal="right"/>
    </xf>
    <xf numFmtId="0" fontId="0" fillId="0" borderId="0" xfId="0" applyFont="1"/>
    <xf numFmtId="0" fontId="100" fillId="0" borderId="120" xfId="0" applyFont="1" applyBorder="1" applyAlignment="1">
      <alignment vertical="center" wrapText="1"/>
    </xf>
    <xf numFmtId="1" fontId="100" fillId="0" borderId="116" xfId="0" applyNumberFormat="1" applyFont="1" applyBorder="1" applyAlignment="1">
      <alignment wrapText="1"/>
    </xf>
    <xf numFmtId="3" fontId="100" fillId="0" borderId="116" xfId="0" applyNumberFormat="1" applyFont="1" applyBorder="1" applyAlignment="1">
      <alignment horizontal="right" wrapText="1" indent="1"/>
    </xf>
    <xf numFmtId="3" fontId="100" fillId="0" borderId="119" xfId="0" applyNumberFormat="1" applyFont="1" applyBorder="1" applyAlignment="1">
      <alignment horizontal="right" wrapText="1" indent="1"/>
    </xf>
    <xf numFmtId="0" fontId="100" fillId="0" borderId="112" xfId="0" applyFont="1" applyBorder="1" applyAlignment="1">
      <alignment vertical="center" wrapText="1"/>
    </xf>
    <xf numFmtId="3" fontId="100" fillId="0" borderId="120" xfId="0" applyNumberFormat="1" applyFont="1" applyBorder="1" applyAlignment="1">
      <alignment horizontal="right" wrapText="1" indent="1"/>
    </xf>
    <xf numFmtId="3" fontId="100" fillId="0" borderId="114" xfId="0" applyNumberFormat="1" applyFont="1" applyBorder="1" applyAlignment="1">
      <alignment horizontal="right" wrapText="1" indent="1"/>
    </xf>
    <xf numFmtId="3" fontId="100" fillId="0" borderId="115" xfId="0" applyNumberFormat="1" applyFont="1" applyBorder="1" applyAlignment="1">
      <alignment horizontal="right" wrapText="1" indent="1"/>
    </xf>
    <xf numFmtId="3" fontId="100" fillId="0" borderId="124" xfId="0" applyNumberFormat="1" applyFont="1" applyBorder="1" applyAlignment="1">
      <alignment horizontal="right" wrapText="1" indent="1"/>
    </xf>
    <xf numFmtId="3" fontId="99" fillId="0" borderId="119" xfId="0" applyNumberFormat="1" applyFont="1" applyBorder="1" applyAlignment="1">
      <alignment horizontal="right" wrapText="1" indent="1"/>
    </xf>
    <xf numFmtId="0" fontId="10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11" xfId="0" applyFont="1" applyBorder="1" applyAlignment="1">
      <alignment wrapText="1"/>
    </xf>
    <xf numFmtId="0" fontId="0" fillId="0" borderId="111" xfId="0" applyFont="1" applyBorder="1" applyAlignment="1">
      <alignment horizontal="right" wrapText="1"/>
    </xf>
    <xf numFmtId="0" fontId="2" fillId="0" borderId="0" xfId="109" applyFont="1" applyFill="1" applyAlignment="1">
      <alignment horizontal="right"/>
    </xf>
    <xf numFmtId="0" fontId="0" fillId="0" borderId="0" xfId="109" applyFont="1" applyFill="1"/>
    <xf numFmtId="0" fontId="95" fillId="0" borderId="0" xfId="109" applyFont="1" applyFill="1"/>
    <xf numFmtId="49" fontId="34" fillId="0" borderId="0" xfId="219" applyNumberFormat="1" applyFont="1" applyFill="1" applyAlignment="1">
      <alignment wrapText="1"/>
    </xf>
    <xf numFmtId="0" fontId="31" fillId="0" borderId="0" xfId="219" applyFont="1" applyFill="1"/>
    <xf numFmtId="0" fontId="30" fillId="0" borderId="0" xfId="219" applyFont="1" applyFill="1" applyAlignment="1">
      <alignment horizontal="right"/>
    </xf>
    <xf numFmtId="170" fontId="102" fillId="0" borderId="0" xfId="220" applyNumberFormat="1" applyFont="1" applyFill="1" applyAlignment="1" applyProtection="1">
      <alignment horizontal="right"/>
      <protection hidden="1"/>
    </xf>
    <xf numFmtId="0" fontId="105" fillId="0" borderId="0" xfId="219" applyFont="1" applyFill="1" applyAlignment="1">
      <alignment horizontal="left"/>
    </xf>
    <xf numFmtId="0" fontId="17" fillId="0" borderId="0" xfId="221" applyAlignment="1">
      <alignment horizontal="left"/>
    </xf>
    <xf numFmtId="3" fontId="106" fillId="0" borderId="0" xfId="220" applyNumberFormat="1" applyFont="1" applyFill="1" applyAlignment="1" applyProtection="1">
      <alignment horizontal="right"/>
      <protection hidden="1"/>
    </xf>
    <xf numFmtId="0" fontId="104" fillId="0" borderId="0" xfId="219" applyFont="1" applyFill="1" applyAlignment="1">
      <alignment horizontal="left"/>
    </xf>
    <xf numFmtId="49" fontId="104" fillId="0" borderId="129" xfId="219" applyNumberFormat="1" applyFont="1" applyFill="1" applyBorder="1" applyAlignment="1">
      <alignment wrapText="1"/>
    </xf>
    <xf numFmtId="165" fontId="104" fillId="0" borderId="97" xfId="220" applyNumberFormat="1" applyFont="1" applyFill="1" applyBorder="1" applyAlignment="1" applyProtection="1">
      <alignment horizontal="center"/>
      <protection hidden="1"/>
    </xf>
    <xf numFmtId="165" fontId="104" fillId="0" borderId="132" xfId="220" applyNumberFormat="1" applyFont="1" applyFill="1" applyBorder="1" applyAlignment="1" applyProtection="1">
      <alignment horizontal="center" vertical="center" wrapText="1"/>
      <protection hidden="1"/>
    </xf>
    <xf numFmtId="49" fontId="104" fillId="0" borderId="132" xfId="219" applyNumberFormat="1" applyFont="1" applyFill="1" applyBorder="1" applyAlignment="1">
      <alignment horizontal="center" wrapText="1"/>
    </xf>
    <xf numFmtId="0" fontId="31" fillId="0" borderId="137" xfId="219" applyFont="1" applyFill="1" applyBorder="1" applyAlignment="1">
      <alignment horizontal="center"/>
    </xf>
    <xf numFmtId="0" fontId="31" fillId="0" borderId="73" xfId="219" applyFont="1" applyFill="1" applyBorder="1" applyAlignment="1">
      <alignment horizontal="center"/>
    </xf>
    <xf numFmtId="0" fontId="31" fillId="0" borderId="138" xfId="219" applyFont="1" applyFill="1" applyBorder="1" applyAlignment="1">
      <alignment horizontal="center" vertical="center" wrapText="1"/>
    </xf>
    <xf numFmtId="0" fontId="31" fillId="0" borderId="138" xfId="219" applyFont="1" applyFill="1" applyBorder="1" applyAlignment="1">
      <alignment horizontal="center" wrapText="1"/>
    </xf>
    <xf numFmtId="0" fontId="31" fillId="0" borderId="24" xfId="219" applyFont="1" applyFill="1" applyBorder="1" applyAlignment="1">
      <alignment horizontal="center"/>
    </xf>
    <xf numFmtId="0" fontId="31" fillId="0" borderId="43" xfId="219" applyFont="1" applyFill="1" applyBorder="1" applyAlignment="1">
      <alignment horizontal="center"/>
    </xf>
    <xf numFmtId="0" fontId="31" fillId="0" borderId="25" xfId="219" applyFont="1" applyFill="1" applyBorder="1" applyAlignment="1">
      <alignment horizontal="center" vertical="center"/>
    </xf>
    <xf numFmtId="0" fontId="31" fillId="0" borderId="74" xfId="219" applyFont="1" applyFill="1" applyBorder="1" applyAlignment="1">
      <alignment horizontal="center" wrapText="1"/>
    </xf>
    <xf numFmtId="49" fontId="108" fillId="0" borderId="132" xfId="219" applyNumberFormat="1" applyFont="1" applyFill="1" applyBorder="1" applyAlignment="1">
      <alignment wrapText="1"/>
    </xf>
    <xf numFmtId="0" fontId="31" fillId="0" borderId="25" xfId="219" applyFont="1" applyFill="1" applyBorder="1" applyAlignment="1">
      <alignment horizontal="center" vertical="center" wrapText="1"/>
    </xf>
    <xf numFmtId="0" fontId="31" fillId="0" borderId="25" xfId="222" applyFont="1" applyFill="1" applyBorder="1" applyAlignment="1">
      <alignment horizontal="center" wrapText="1"/>
    </xf>
    <xf numFmtId="0" fontId="31" fillId="0" borderId="25" xfId="222" applyFont="1" applyFill="1" applyBorder="1" applyAlignment="1">
      <alignment horizontal="center" vertical="center" wrapText="1"/>
    </xf>
    <xf numFmtId="0" fontId="31" fillId="0" borderId="37" xfId="222" applyFont="1" applyFill="1" applyBorder="1" applyAlignment="1">
      <alignment horizontal="center" wrapText="1"/>
    </xf>
    <xf numFmtId="49" fontId="108" fillId="0" borderId="139" xfId="219" applyNumberFormat="1" applyFont="1" applyFill="1" applyBorder="1" applyAlignment="1">
      <alignment vertical="center" wrapText="1"/>
    </xf>
    <xf numFmtId="0" fontId="31" fillId="0" borderId="21" xfId="219" applyFont="1" applyFill="1" applyBorder="1" applyAlignment="1">
      <alignment horizontal="center" vertical="center"/>
    </xf>
    <xf numFmtId="0" fontId="31" fillId="0" borderId="32" xfId="219" applyFont="1" applyFill="1" applyBorder="1" applyAlignment="1">
      <alignment horizontal="center" vertical="center"/>
    </xf>
    <xf numFmtId="0" fontId="31" fillId="0" borderId="32" xfId="219" applyFont="1" applyFill="1" applyBorder="1" applyAlignment="1">
      <alignment horizontal="center" vertical="center" wrapText="1"/>
    </xf>
    <xf numFmtId="0" fontId="31" fillId="0" borderId="22" xfId="222" applyFont="1" applyFill="1" applyBorder="1" applyAlignment="1">
      <alignment horizontal="center" wrapText="1"/>
    </xf>
    <xf numFmtId="0" fontId="31" fillId="0" borderId="24" xfId="219" applyFont="1" applyFill="1" applyBorder="1" applyAlignment="1">
      <alignment horizontal="center" vertical="center"/>
    </xf>
    <xf numFmtId="0" fontId="31" fillId="0" borderId="43" xfId="219" applyFont="1" applyFill="1" applyBorder="1" applyAlignment="1">
      <alignment horizontal="center" vertical="center"/>
    </xf>
    <xf numFmtId="0" fontId="31" fillId="0" borderId="43" xfId="219" applyFont="1" applyFill="1" applyBorder="1" applyAlignment="1">
      <alignment horizontal="center" vertical="center" wrapText="1"/>
    </xf>
    <xf numFmtId="0" fontId="31" fillId="0" borderId="0" xfId="219" applyFont="1" applyFill="1" applyBorder="1" applyAlignment="1">
      <alignment horizontal="center" vertical="center" wrapText="1"/>
    </xf>
    <xf numFmtId="0" fontId="31" fillId="0" borderId="28" xfId="219" applyFont="1" applyFill="1" applyBorder="1" applyAlignment="1">
      <alignment horizontal="center" vertical="center" wrapText="1"/>
    </xf>
    <xf numFmtId="49" fontId="108" fillId="0" borderId="129" xfId="219" applyNumberFormat="1" applyFont="1" applyFill="1" applyBorder="1" applyAlignment="1">
      <alignment vertical="center" wrapText="1"/>
    </xf>
    <xf numFmtId="0" fontId="31" fillId="0" borderId="140" xfId="219" applyFont="1" applyFill="1" applyBorder="1" applyAlignment="1">
      <alignment horizontal="center" vertical="center"/>
    </xf>
    <xf numFmtId="0" fontId="31" fillId="0" borderId="76" xfId="219" applyFont="1" applyFill="1" applyBorder="1" applyAlignment="1">
      <alignment horizontal="center" vertical="center"/>
    </xf>
    <xf numFmtId="0" fontId="31" fillId="0" borderId="76" xfId="219" applyFont="1" applyFill="1" applyBorder="1" applyAlignment="1">
      <alignment horizontal="center" vertical="center" wrapText="1"/>
    </xf>
    <xf numFmtId="0" fontId="31" fillId="0" borderId="76" xfId="222" applyFont="1" applyFill="1" applyBorder="1" applyAlignment="1">
      <alignment horizontal="center" wrapText="1"/>
    </xf>
    <xf numFmtId="0" fontId="31" fillId="0" borderId="141" xfId="222" applyFont="1" applyFill="1" applyBorder="1" applyAlignment="1">
      <alignment horizontal="center" wrapText="1"/>
    </xf>
    <xf numFmtId="0" fontId="31" fillId="0" borderId="125" xfId="222" applyFont="1" applyFill="1" applyBorder="1" applyAlignment="1">
      <alignment horizontal="center" wrapText="1"/>
    </xf>
    <xf numFmtId="0" fontId="31" fillId="0" borderId="125" xfId="219" applyFont="1" applyFill="1" applyBorder="1" applyAlignment="1">
      <alignment horizontal="center" vertical="center" wrapText="1"/>
    </xf>
    <xf numFmtId="0" fontId="31" fillId="0" borderId="140" xfId="219" applyFont="1" applyFill="1" applyBorder="1" applyAlignment="1">
      <alignment horizontal="center" vertical="center" wrapText="1"/>
    </xf>
    <xf numFmtId="0" fontId="31" fillId="0" borderId="76" xfId="222" applyFont="1" applyFill="1" applyBorder="1" applyAlignment="1">
      <alignment horizontal="center" vertical="center" wrapText="1"/>
    </xf>
    <xf numFmtId="49" fontId="104" fillId="0" borderId="53" xfId="219" applyNumberFormat="1" applyFont="1" applyFill="1" applyBorder="1" applyAlignment="1">
      <alignment horizontal="left" vertical="center" wrapText="1"/>
    </xf>
    <xf numFmtId="3" fontId="104" fillId="0" borderId="23" xfId="219" applyNumberFormat="1" applyFont="1" applyFill="1" applyBorder="1" applyAlignment="1">
      <alignment vertical="center"/>
    </xf>
    <xf numFmtId="3" fontId="104" fillId="0" borderId="86" xfId="219" applyNumberFormat="1" applyFont="1" applyFill="1" applyBorder="1" applyAlignment="1">
      <alignment vertical="center"/>
    </xf>
    <xf numFmtId="4" fontId="104" fillId="0" borderId="86" xfId="219" applyNumberFormat="1" applyFont="1" applyFill="1" applyBorder="1" applyAlignment="1">
      <alignment vertical="center"/>
    </xf>
    <xf numFmtId="3" fontId="104" fillId="0" borderId="87" xfId="219" applyNumberFormat="1" applyFont="1" applyFill="1" applyBorder="1" applyAlignment="1" applyProtection="1">
      <alignment vertical="center"/>
      <protection hidden="1"/>
    </xf>
    <xf numFmtId="3" fontId="104" fillId="0" borderId="98" xfId="219" applyNumberFormat="1" applyFont="1" applyFill="1" applyBorder="1" applyAlignment="1">
      <alignment vertical="center"/>
    </xf>
    <xf numFmtId="3" fontId="104" fillId="0" borderId="87" xfId="219" applyNumberFormat="1" applyFont="1" applyFill="1" applyBorder="1" applyAlignment="1">
      <alignment vertical="center"/>
    </xf>
    <xf numFmtId="49" fontId="104" fillId="0" borderId="91" xfId="219" applyNumberFormat="1" applyFont="1" applyFill="1" applyBorder="1" applyAlignment="1">
      <alignment horizontal="left" vertical="center" wrapText="1"/>
    </xf>
    <xf numFmtId="49" fontId="104" fillId="0" borderId="94" xfId="219" applyNumberFormat="1" applyFont="1" applyFill="1" applyBorder="1" applyAlignment="1">
      <alignment horizontal="left" vertical="center" wrapText="1"/>
    </xf>
    <xf numFmtId="49" fontId="104" fillId="0" borderId="54" xfId="219" applyNumberFormat="1" applyFont="1" applyFill="1" applyBorder="1" applyAlignment="1">
      <alignment horizontal="left" vertical="center" wrapText="1"/>
    </xf>
    <xf numFmtId="3" fontId="104" fillId="0" borderId="58" xfId="219" applyNumberFormat="1" applyFont="1" applyFill="1" applyBorder="1" applyAlignment="1">
      <alignment vertical="center"/>
    </xf>
    <xf numFmtId="3" fontId="104" fillId="0" borderId="90" xfId="219" applyNumberFormat="1" applyFont="1" applyFill="1" applyBorder="1" applyAlignment="1">
      <alignment vertical="center"/>
    </xf>
    <xf numFmtId="3" fontId="104" fillId="0" borderId="142" xfId="219" applyNumberFormat="1" applyFont="1" applyFill="1" applyBorder="1" applyAlignment="1">
      <alignment vertical="center"/>
    </xf>
    <xf numFmtId="3" fontId="104" fillId="0" borderId="89" xfId="219" applyNumberFormat="1" applyFont="1" applyFill="1" applyBorder="1" applyAlignment="1" applyProtection="1">
      <alignment vertical="center"/>
      <protection hidden="1"/>
    </xf>
    <xf numFmtId="49" fontId="104" fillId="0" borderId="143" xfId="219" applyNumberFormat="1" applyFont="1" applyFill="1" applyBorder="1" applyAlignment="1">
      <alignment vertical="center" wrapText="1"/>
    </xf>
    <xf numFmtId="3" fontId="104" fillId="0" borderId="39" xfId="220" applyNumberFormat="1" applyFont="1" applyFill="1" applyBorder="1" applyAlignment="1" applyProtection="1">
      <alignment vertical="center"/>
      <protection hidden="1"/>
    </xf>
    <xf numFmtId="3" fontId="104" fillId="0" borderId="40" xfId="219" applyNumberFormat="1" applyFont="1" applyFill="1" applyBorder="1" applyAlignment="1">
      <alignment vertical="center"/>
    </xf>
    <xf numFmtId="4" fontId="104" fillId="0" borderId="40" xfId="219" applyNumberFormat="1" applyFont="1" applyFill="1" applyBorder="1" applyAlignment="1">
      <alignment vertical="center"/>
    </xf>
    <xf numFmtId="3" fontId="104" fillId="0" borderId="41" xfId="219" applyNumberFormat="1" applyFont="1" applyFill="1" applyBorder="1" applyAlignment="1" applyProtection="1">
      <alignment vertical="center"/>
      <protection hidden="1"/>
    </xf>
    <xf numFmtId="0" fontId="104" fillId="0" borderId="0" xfId="219" applyFont="1" applyFill="1"/>
    <xf numFmtId="0" fontId="31" fillId="0" borderId="151" xfId="219" applyFont="1" applyFill="1" applyBorder="1" applyAlignment="1">
      <alignment horizontal="center" wrapText="1"/>
    </xf>
    <xf numFmtId="0" fontId="31" fillId="0" borderId="152" xfId="222" applyFont="1" applyFill="1" applyBorder="1" applyAlignment="1">
      <alignment horizontal="center" wrapText="1"/>
    </xf>
    <xf numFmtId="0" fontId="31" fillId="0" borderId="28" xfId="219" applyFont="1" applyFill="1" applyBorder="1" applyAlignment="1">
      <alignment horizontal="center" vertical="center"/>
    </xf>
    <xf numFmtId="0" fontId="31" fillId="0" borderId="36" xfId="219" applyFont="1" applyFill="1" applyBorder="1" applyAlignment="1">
      <alignment horizontal="center" vertical="center"/>
    </xf>
    <xf numFmtId="0" fontId="31" fillId="0" borderId="36" xfId="219" applyFont="1" applyFill="1" applyBorder="1" applyAlignment="1">
      <alignment horizontal="center" vertical="center" wrapText="1"/>
    </xf>
    <xf numFmtId="0" fontId="31" fillId="0" borderId="29" xfId="222" applyFont="1" applyFill="1" applyBorder="1" applyAlignment="1">
      <alignment horizontal="center" wrapText="1"/>
    </xf>
    <xf numFmtId="0" fontId="31" fillId="0" borderId="38" xfId="222" applyFont="1" applyFill="1" applyBorder="1" applyAlignment="1">
      <alignment horizontal="center" wrapText="1"/>
    </xf>
    <xf numFmtId="0" fontId="31" fillId="0" borderId="153" xfId="222" applyFont="1" applyFill="1" applyBorder="1" applyAlignment="1">
      <alignment horizontal="center" wrapText="1"/>
    </xf>
    <xf numFmtId="0" fontId="31" fillId="0" borderId="0" xfId="219" applyFont="1" applyFill="1" applyAlignment="1">
      <alignment vertical="center"/>
    </xf>
    <xf numFmtId="4" fontId="104" fillId="0" borderId="23" xfId="219" applyNumberFormat="1" applyFont="1" applyFill="1" applyBorder="1" applyAlignment="1">
      <alignment vertical="center"/>
    </xf>
    <xf numFmtId="4" fontId="104" fillId="0" borderId="30" xfId="219" applyNumberFormat="1" applyFont="1" applyFill="1" applyBorder="1" applyAlignment="1" applyProtection="1">
      <alignment vertical="center"/>
      <protection hidden="1"/>
    </xf>
    <xf numFmtId="4" fontId="104" fillId="0" borderId="87" xfId="219" applyNumberFormat="1" applyFont="1" applyFill="1" applyBorder="1" applyAlignment="1" applyProtection="1">
      <alignment vertical="center"/>
      <protection hidden="1"/>
    </xf>
    <xf numFmtId="4" fontId="104" fillId="0" borderId="88" xfId="219" applyNumberFormat="1" applyFont="1" applyFill="1" applyBorder="1" applyAlignment="1">
      <alignment vertical="center"/>
    </xf>
    <xf numFmtId="4" fontId="104" fillId="0" borderId="99" xfId="219" applyNumberFormat="1" applyFont="1" applyFill="1" applyBorder="1" applyAlignment="1">
      <alignment vertical="center"/>
    </xf>
    <xf numFmtId="4" fontId="104" fillId="0" borderId="89" xfId="219" applyNumberFormat="1" applyFont="1" applyFill="1" applyBorder="1" applyAlignment="1" applyProtection="1">
      <alignment vertical="center"/>
      <protection hidden="1"/>
    </xf>
    <xf numFmtId="4" fontId="104" fillId="0" borderId="39" xfId="219" applyNumberFormat="1" applyFont="1" applyFill="1" applyBorder="1" applyAlignment="1">
      <alignment vertical="center"/>
    </xf>
    <xf numFmtId="4" fontId="104" fillId="0" borderId="41" xfId="219" applyNumberFormat="1" applyFont="1" applyFill="1" applyBorder="1" applyAlignment="1" applyProtection="1">
      <alignment vertical="center"/>
      <protection hidden="1"/>
    </xf>
    <xf numFmtId="49" fontId="109" fillId="0" borderId="0" xfId="221" applyNumberFormat="1" applyFont="1" applyFill="1" applyBorder="1" applyAlignment="1" applyProtection="1">
      <alignment wrapText="1"/>
      <protection locked="0"/>
    </xf>
    <xf numFmtId="3" fontId="104" fillId="0" borderId="0" xfId="219" applyNumberFormat="1" applyFont="1" applyFill="1" applyBorder="1" applyAlignment="1"/>
    <xf numFmtId="3" fontId="104" fillId="0" borderId="0" xfId="219" applyNumberFormat="1" applyFont="1" applyFill="1" applyBorder="1" applyAlignment="1" applyProtection="1">
      <protection hidden="1"/>
    </xf>
    <xf numFmtId="4" fontId="104" fillId="0" borderId="0" xfId="219" applyNumberFormat="1" applyFont="1" applyFill="1" applyBorder="1" applyAlignment="1"/>
    <xf numFmtId="4" fontId="104" fillId="0" borderId="0" xfId="219" applyNumberFormat="1" applyFont="1" applyFill="1" applyBorder="1" applyAlignment="1" applyProtection="1">
      <protection hidden="1"/>
    </xf>
    <xf numFmtId="0" fontId="31" fillId="0" borderId="0" xfId="219" applyFont="1" applyFill="1" applyBorder="1"/>
    <xf numFmtId="3" fontId="31" fillId="0" borderId="0" xfId="219" applyNumberFormat="1" applyFont="1" applyFill="1" applyAlignment="1">
      <alignment vertical="center"/>
    </xf>
    <xf numFmtId="4" fontId="0" fillId="0" borderId="0" xfId="0" applyNumberFormat="1"/>
    <xf numFmtId="49" fontId="109" fillId="0" borderId="0" xfId="219" applyNumberFormat="1" applyFont="1" applyFill="1" applyBorder="1" applyAlignment="1">
      <alignment wrapText="1"/>
    </xf>
    <xf numFmtId="49" fontId="104" fillId="0" borderId="0" xfId="219" applyNumberFormat="1" applyFont="1" applyFill="1" applyBorder="1" applyAlignment="1">
      <alignment wrapText="1"/>
    </xf>
    <xf numFmtId="0" fontId="109" fillId="0" borderId="0" xfId="219" applyFont="1" applyFill="1" applyBorder="1" applyAlignment="1">
      <alignment vertical="center"/>
    </xf>
    <xf numFmtId="49" fontId="31" fillId="0" borderId="0" xfId="219" applyNumberFormat="1" applyFont="1" applyFill="1" applyBorder="1" applyAlignment="1">
      <alignment wrapText="1"/>
    </xf>
    <xf numFmtId="49" fontId="104" fillId="0" borderId="0" xfId="219" applyNumberFormat="1" applyFont="1" applyFill="1" applyBorder="1" applyAlignment="1">
      <alignment vertical="center" wrapText="1"/>
    </xf>
    <xf numFmtId="0" fontId="31" fillId="0" borderId="0" xfId="219" applyFont="1" applyFill="1" applyBorder="1" applyAlignment="1">
      <alignment vertical="center"/>
    </xf>
    <xf numFmtId="3" fontId="104" fillId="0" borderId="75" xfId="219" applyNumberFormat="1" applyFont="1" applyFill="1" applyBorder="1" applyAlignment="1"/>
    <xf numFmtId="3" fontId="104" fillId="96" borderId="75" xfId="219" applyNumberFormat="1" applyFont="1" applyFill="1" applyBorder="1" applyAlignment="1"/>
    <xf numFmtId="1" fontId="104" fillId="0" borderId="0" xfId="0" applyNumberFormat="1" applyFont="1" applyFill="1" applyBorder="1" applyAlignment="1"/>
    <xf numFmtId="4" fontId="104" fillId="0" borderId="0" xfId="0" applyNumberFormat="1" applyFont="1" applyFill="1" applyBorder="1" applyAlignment="1"/>
    <xf numFmtId="49" fontId="110" fillId="0" borderId="0" xfId="219" applyNumberFormat="1" applyFont="1" applyFill="1" applyBorder="1" applyAlignment="1">
      <alignment wrapText="1"/>
    </xf>
    <xf numFmtId="3" fontId="31" fillId="0" borderId="0" xfId="219" applyNumberFormat="1" applyFont="1" applyFill="1" applyBorder="1"/>
    <xf numFmtId="165" fontId="111" fillId="0" borderId="0" xfId="219" applyNumberFormat="1" applyFont="1" applyFill="1" applyBorder="1" applyAlignment="1" applyProtection="1">
      <protection locked="0"/>
    </xf>
    <xf numFmtId="3" fontId="112" fillId="0" borderId="0" xfId="104" applyNumberFormat="1" applyFont="1" applyFill="1" applyBorder="1"/>
    <xf numFmtId="0" fontId="112" fillId="0" borderId="0" xfId="104" applyFont="1" applyFill="1" applyBorder="1"/>
    <xf numFmtId="0" fontId="112" fillId="0" borderId="0" xfId="219" applyFont="1" applyFill="1" applyBorder="1"/>
    <xf numFmtId="3" fontId="104" fillId="0" borderId="0" xfId="219" applyNumberFormat="1" applyFont="1" applyFill="1" applyBorder="1" applyAlignment="1">
      <alignment vertical="center"/>
    </xf>
    <xf numFmtId="3" fontId="104" fillId="0" borderId="0" xfId="219" applyNumberFormat="1" applyFont="1" applyFill="1" applyBorder="1"/>
    <xf numFmtId="0" fontId="104" fillId="0" borderId="0" xfId="219" applyFont="1" applyFill="1" applyBorder="1"/>
    <xf numFmtId="49" fontId="31" fillId="0" borderId="0" xfId="219" applyNumberFormat="1" applyFont="1" applyFill="1" applyAlignment="1">
      <alignment wrapText="1"/>
    </xf>
    <xf numFmtId="3" fontId="34" fillId="0" borderId="0" xfId="219" applyNumberFormat="1" applyFont="1" applyFill="1" applyBorder="1"/>
    <xf numFmtId="3" fontId="113" fillId="0" borderId="0" xfId="219" applyNumberFormat="1" applyFont="1" applyFill="1" applyBorder="1"/>
    <xf numFmtId="0" fontId="112" fillId="0" borderId="0" xfId="219" applyFont="1" applyFill="1" applyAlignment="1">
      <alignment horizontal="right"/>
    </xf>
    <xf numFmtId="0" fontId="4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106" applyFont="1" applyFill="1" applyAlignment="1">
      <alignment horizontal="center" vertical="center" wrapText="1"/>
    </xf>
    <xf numFmtId="0" fontId="30" fillId="0" borderId="0" xfId="105" applyFont="1" applyFill="1" applyAlignment="1">
      <alignment vertical="center" wrapText="1"/>
    </xf>
    <xf numFmtId="0" fontId="30" fillId="0" borderId="0" xfId="106" applyFill="1" applyAlignment="1">
      <alignment vertical="center" wrapText="1"/>
    </xf>
    <xf numFmtId="49" fontId="103" fillId="0" borderId="0" xfId="219" applyNumberFormat="1" applyFont="1" applyFill="1" applyAlignment="1">
      <alignment horizontal="center" vertical="center" wrapText="1"/>
    </xf>
    <xf numFmtId="0" fontId="104" fillId="0" borderId="0" xfId="219" applyFont="1" applyFill="1" applyAlignment="1">
      <alignment horizontal="center"/>
    </xf>
    <xf numFmtId="0" fontId="104" fillId="0" borderId="130" xfId="219" applyFont="1" applyFill="1" applyBorder="1" applyAlignment="1">
      <alignment horizontal="center" vertical="center"/>
    </xf>
    <xf numFmtId="0" fontId="104" fillId="0" borderId="97" xfId="219" applyFont="1" applyFill="1" applyBorder="1" applyAlignment="1">
      <alignment horizontal="center" vertical="center"/>
    </xf>
    <xf numFmtId="0" fontId="104" fillId="0" borderId="131" xfId="219" applyFont="1" applyFill="1" applyBorder="1" applyAlignment="1">
      <alignment horizontal="center" vertical="center"/>
    </xf>
    <xf numFmtId="0" fontId="104" fillId="0" borderId="133" xfId="219" applyFont="1" applyFill="1" applyBorder="1" applyAlignment="1">
      <alignment horizontal="center" vertical="center"/>
    </xf>
    <xf numFmtId="0" fontId="104" fillId="0" borderId="0" xfId="219" applyFont="1" applyFill="1" applyBorder="1" applyAlignment="1">
      <alignment horizontal="center" vertical="center"/>
    </xf>
    <xf numFmtId="0" fontId="104" fillId="0" borderId="134" xfId="219" applyFont="1" applyFill="1" applyBorder="1" applyAlignment="1">
      <alignment horizontal="center" vertical="center"/>
    </xf>
    <xf numFmtId="0" fontId="104" fillId="0" borderId="135" xfId="219" applyFont="1" applyFill="1" applyBorder="1" applyAlignment="1">
      <alignment horizontal="center" vertical="center"/>
    </xf>
    <xf numFmtId="0" fontId="104" fillId="0" borderId="75" xfId="219" applyFont="1" applyFill="1" applyBorder="1" applyAlignment="1">
      <alignment horizontal="center" vertical="center"/>
    </xf>
    <xf numFmtId="0" fontId="104" fillId="0" borderId="136" xfId="219" applyFont="1" applyFill="1" applyBorder="1" applyAlignment="1">
      <alignment horizontal="center" vertical="center"/>
    </xf>
    <xf numFmtId="165" fontId="104" fillId="0" borderId="130" xfId="220" applyNumberFormat="1" applyFont="1" applyFill="1" applyBorder="1" applyAlignment="1" applyProtection="1">
      <alignment horizontal="center"/>
      <protection hidden="1"/>
    </xf>
    <xf numFmtId="165" fontId="104" fillId="0" borderId="97" xfId="220" applyNumberFormat="1" applyFont="1" applyFill="1" applyBorder="1" applyAlignment="1" applyProtection="1">
      <alignment horizontal="center"/>
      <protection hidden="1"/>
    </xf>
    <xf numFmtId="165" fontId="104" fillId="0" borderId="131" xfId="220" applyNumberFormat="1" applyFont="1" applyFill="1" applyBorder="1" applyAlignment="1" applyProtection="1">
      <alignment horizontal="center"/>
      <protection hidden="1"/>
    </xf>
    <xf numFmtId="165" fontId="104" fillId="0" borderId="133" xfId="220" applyNumberFormat="1" applyFont="1" applyFill="1" applyBorder="1" applyAlignment="1" applyProtection="1">
      <alignment horizontal="center" vertical="center" wrapText="1"/>
      <protection hidden="1"/>
    </xf>
    <xf numFmtId="0" fontId="107" fillId="0" borderId="0" xfId="221" applyFont="1" applyFill="1" applyBorder="1" applyAlignment="1">
      <alignment wrapText="1"/>
    </xf>
    <xf numFmtId="0" fontId="107" fillId="0" borderId="134" xfId="221" applyFont="1" applyFill="1" applyBorder="1" applyAlignment="1">
      <alignment wrapText="1"/>
    </xf>
    <xf numFmtId="0" fontId="107" fillId="0" borderId="133" xfId="221" applyFont="1" applyFill="1" applyBorder="1" applyAlignment="1">
      <alignment wrapText="1"/>
    </xf>
    <xf numFmtId="0" fontId="107" fillId="0" borderId="0" xfId="221" applyFont="1" applyFill="1" applyAlignment="1">
      <alignment wrapText="1"/>
    </xf>
    <xf numFmtId="0" fontId="105" fillId="0" borderId="144" xfId="219" applyFont="1" applyFill="1" applyBorder="1" applyAlignment="1">
      <alignment horizontal="center" vertical="center" wrapText="1"/>
    </xf>
    <xf numFmtId="0" fontId="105" fillId="0" borderId="145" xfId="219" applyFont="1" applyFill="1" applyBorder="1" applyAlignment="1">
      <alignment horizontal="center" vertical="center" wrapText="1"/>
    </xf>
    <xf numFmtId="0" fontId="105" fillId="0" borderId="146" xfId="219" applyFont="1" applyFill="1" applyBorder="1" applyAlignment="1">
      <alignment horizontal="center" vertical="center" wrapText="1"/>
    </xf>
    <xf numFmtId="0" fontId="105" fillId="0" borderId="147" xfId="219" applyFont="1" applyFill="1" applyBorder="1" applyAlignment="1">
      <alignment horizontal="center" vertical="center" wrapText="1"/>
    </xf>
    <xf numFmtId="0" fontId="105" fillId="0" borderId="97" xfId="219" applyFont="1" applyFill="1" applyBorder="1" applyAlignment="1">
      <alignment horizontal="center" vertical="center" wrapText="1"/>
    </xf>
    <xf numFmtId="0" fontId="105" fillId="0" borderId="131" xfId="219" applyFont="1" applyFill="1" applyBorder="1" applyAlignment="1">
      <alignment horizontal="center" vertical="center" wrapText="1"/>
    </xf>
    <xf numFmtId="0" fontId="105" fillId="0" borderId="149" xfId="219" applyFont="1" applyFill="1" applyBorder="1" applyAlignment="1">
      <alignment horizontal="center" vertical="center" wrapText="1"/>
    </xf>
    <xf numFmtId="0" fontId="105" fillId="0" borderId="75" xfId="219" applyFont="1" applyFill="1" applyBorder="1" applyAlignment="1">
      <alignment horizontal="center" vertical="center" wrapText="1"/>
    </xf>
    <xf numFmtId="0" fontId="105" fillId="0" borderId="136" xfId="219" applyFont="1" applyFill="1" applyBorder="1" applyAlignment="1">
      <alignment horizontal="center" vertical="center" wrapText="1"/>
    </xf>
    <xf numFmtId="0" fontId="105" fillId="0" borderId="130" xfId="219" applyFont="1" applyFill="1" applyBorder="1" applyAlignment="1">
      <alignment horizontal="center" vertical="center" wrapText="1"/>
    </xf>
    <xf numFmtId="0" fontId="105" fillId="0" borderId="135" xfId="219" applyFont="1" applyFill="1" applyBorder="1" applyAlignment="1">
      <alignment horizontal="center" vertical="center" wrapText="1"/>
    </xf>
    <xf numFmtId="0" fontId="105" fillId="0" borderId="148" xfId="219" applyFont="1" applyFill="1" applyBorder="1" applyAlignment="1">
      <alignment horizontal="center" vertical="center" wrapText="1"/>
    </xf>
    <xf numFmtId="0" fontId="105" fillId="0" borderId="150" xfId="219" applyFont="1" applyFill="1" applyBorder="1" applyAlignment="1">
      <alignment horizontal="center" vertical="center" wrapText="1"/>
    </xf>
    <xf numFmtId="165" fontId="104" fillId="0" borderId="0" xfId="220" applyNumberFormat="1" applyFont="1" applyFill="1" applyBorder="1" applyAlignment="1" applyProtection="1">
      <alignment horizontal="center" vertical="center" wrapText="1"/>
      <protection hidden="1"/>
    </xf>
    <xf numFmtId="165" fontId="104" fillId="0" borderId="134" xfId="220" applyNumberFormat="1" applyFont="1" applyFill="1" applyBorder="1" applyAlignment="1" applyProtection="1">
      <alignment horizontal="center" vertical="center" wrapText="1"/>
      <protection hidden="1"/>
    </xf>
    <xf numFmtId="165" fontId="104" fillId="0" borderId="135" xfId="220" applyNumberFormat="1" applyFont="1" applyFill="1" applyBorder="1" applyAlignment="1" applyProtection="1">
      <alignment horizontal="center" vertical="center" wrapText="1"/>
      <protection hidden="1"/>
    </xf>
    <xf numFmtId="165" fontId="104" fillId="0" borderId="75" xfId="220" applyNumberFormat="1" applyFont="1" applyFill="1" applyBorder="1" applyAlignment="1" applyProtection="1">
      <alignment horizontal="center" vertical="center" wrapText="1"/>
      <protection hidden="1"/>
    </xf>
    <xf numFmtId="165" fontId="104" fillId="0" borderId="136" xfId="2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1" fontId="30" fillId="0" borderId="65" xfId="176" applyNumberFormat="1" applyFont="1" applyFill="1" applyBorder="1" applyAlignment="1">
      <alignment horizontal="center" vertical="center" wrapText="1"/>
    </xf>
    <xf numFmtId="0" fontId="30" fillId="0" borderId="65" xfId="176" applyFont="1" applyBorder="1" applyAlignment="1"/>
    <xf numFmtId="0" fontId="30" fillId="0" borderId="66" xfId="176" applyFont="1" applyBorder="1" applyAlignment="1"/>
    <xf numFmtId="3" fontId="30" fillId="64" borderId="99" xfId="176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95" fillId="0" borderId="117" xfId="0" applyFont="1" applyBorder="1" applyAlignment="1">
      <alignment wrapText="1"/>
    </xf>
    <xf numFmtId="0" fontId="95" fillId="0" borderId="118" xfId="0" applyFont="1" applyBorder="1" applyAlignment="1">
      <alignment wrapText="1"/>
    </xf>
    <xf numFmtId="0" fontId="94" fillId="0" borderId="121" xfId="0" applyFont="1" applyBorder="1" applyAlignment="1">
      <alignment wrapText="1"/>
    </xf>
    <xf numFmtId="0" fontId="94" fillId="0" borderId="122" xfId="0" applyFont="1" applyBorder="1" applyAlignment="1">
      <alignment wrapText="1"/>
    </xf>
    <xf numFmtId="0" fontId="96" fillId="0" borderId="121" xfId="0" applyFont="1" applyBorder="1" applyAlignment="1">
      <alignment horizontal="left" wrapText="1"/>
    </xf>
    <xf numFmtId="0" fontId="96" fillId="0" borderId="122" xfId="0" applyFont="1" applyBorder="1" applyAlignment="1">
      <alignment horizontal="left" wrapText="1"/>
    </xf>
    <xf numFmtId="0" fontId="30" fillId="0" borderId="123" xfId="0" applyFont="1" applyBorder="1" applyAlignment="1">
      <alignment wrapText="1"/>
    </xf>
    <xf numFmtId="0" fontId="30" fillId="0" borderId="0" xfId="0" applyFont="1" applyAlignment="1">
      <alignment wrapText="1"/>
    </xf>
    <xf numFmtId="0" fontId="95" fillId="0" borderId="112" xfId="0" applyFont="1" applyBorder="1" applyAlignment="1">
      <alignment vertical="center" wrapText="1"/>
    </xf>
    <xf numFmtId="0" fontId="95" fillId="0" borderId="113" xfId="0" applyFont="1" applyBorder="1" applyAlignment="1">
      <alignment vertical="center" wrapText="1"/>
    </xf>
    <xf numFmtId="0" fontId="95" fillId="0" borderId="120" xfId="0" applyFont="1" applyBorder="1" applyAlignment="1">
      <alignment vertical="center" wrapText="1"/>
    </xf>
    <xf numFmtId="0" fontId="93" fillId="0" borderId="0" xfId="0" applyFont="1" applyAlignment="1">
      <alignment horizontal="center" wrapText="1"/>
    </xf>
    <xf numFmtId="0" fontId="94" fillId="0" borderId="112" xfId="0" applyFont="1" applyBorder="1" applyAlignment="1">
      <alignment horizontal="center" vertical="center" wrapText="1"/>
    </xf>
    <xf numFmtId="0" fontId="94" fillId="0" borderId="113" xfId="0" applyFont="1" applyBorder="1" applyAlignment="1">
      <alignment horizontal="center" vertical="center" wrapText="1"/>
    </xf>
    <xf numFmtId="0" fontId="94" fillId="0" borderId="114" xfId="0" applyFont="1" applyBorder="1" applyAlignment="1">
      <alignment horizontal="center" vertical="center" wrapText="1"/>
    </xf>
    <xf numFmtId="0" fontId="94" fillId="0" borderId="112" xfId="0" applyFont="1" applyFill="1" applyBorder="1" applyAlignment="1">
      <alignment horizontal="center" vertical="center" wrapText="1"/>
    </xf>
    <xf numFmtId="0" fontId="94" fillId="0" borderId="113" xfId="0" applyFont="1" applyFill="1" applyBorder="1" applyAlignment="1">
      <alignment horizontal="center" vertical="center" wrapText="1"/>
    </xf>
    <xf numFmtId="0" fontId="94" fillId="0" borderId="114" xfId="0" applyFont="1" applyFill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8" fillId="0" borderId="0" xfId="0" applyFont="1" applyAlignment="1">
      <alignment horizontal="center" wrapText="1"/>
    </xf>
    <xf numFmtId="0" fontId="99" fillId="0" borderId="112" xfId="0" applyFont="1" applyBorder="1" applyAlignment="1">
      <alignment horizontal="center" vertical="center" wrapText="1"/>
    </xf>
    <xf numFmtId="0" fontId="99" fillId="0" borderId="113" xfId="0" applyFont="1" applyBorder="1" applyAlignment="1">
      <alignment horizontal="center" vertical="center" wrapText="1"/>
    </xf>
    <xf numFmtId="0" fontId="99" fillId="0" borderId="114" xfId="0" applyFont="1" applyBorder="1" applyAlignment="1">
      <alignment horizontal="center" vertical="center" wrapText="1"/>
    </xf>
    <xf numFmtId="0" fontId="100" fillId="0" borderId="117" xfId="0" applyFont="1" applyBorder="1" applyAlignment="1">
      <alignment wrapText="1"/>
    </xf>
    <xf numFmtId="0" fontId="100" fillId="0" borderId="118" xfId="0" applyFont="1" applyBorder="1" applyAlignment="1">
      <alignment wrapText="1"/>
    </xf>
    <xf numFmtId="0" fontId="100" fillId="0" borderId="112" xfId="0" applyFont="1" applyBorder="1" applyAlignment="1">
      <alignment vertical="center" wrapText="1"/>
    </xf>
    <xf numFmtId="0" fontId="100" fillId="0" borderId="120" xfId="0" applyFont="1" applyBorder="1" applyAlignment="1">
      <alignment vertical="center" wrapText="1"/>
    </xf>
    <xf numFmtId="0" fontId="0" fillId="0" borderId="128" xfId="0" applyFont="1" applyBorder="1" applyAlignment="1">
      <alignment wrapText="1"/>
    </xf>
    <xf numFmtId="0" fontId="99" fillId="0" borderId="121" xfId="0" applyFont="1" applyBorder="1" applyAlignment="1">
      <alignment wrapText="1"/>
    </xf>
    <xf numFmtId="0" fontId="99" fillId="0" borderId="122" xfId="0" applyFont="1" applyBorder="1" applyAlignment="1">
      <alignment wrapText="1"/>
    </xf>
    <xf numFmtId="0" fontId="37" fillId="0" borderId="0" xfId="109" applyFont="1" applyFill="1" applyAlignment="1">
      <alignment horizontal="center"/>
    </xf>
  </cellXfs>
  <cellStyles count="223">
    <cellStyle name="¬µrka" xfId="1"/>
    <cellStyle name="20 % – Zvýraznění1" xfId="2" builtinId="30" customBuiltin="1"/>
    <cellStyle name="20 % – Zvýraznění1 2" xfId="196"/>
    <cellStyle name="20 % – Zvýraznění2" xfId="3" builtinId="34" customBuiltin="1"/>
    <cellStyle name="20 % – Zvýraznění2 2" xfId="200"/>
    <cellStyle name="20 % – Zvýraznění3" xfId="4" builtinId="38" customBuiltin="1"/>
    <cellStyle name="20 % – Zvýraznění3 2" xfId="204"/>
    <cellStyle name="20 % – Zvýraznění4" xfId="5" builtinId="42" customBuiltin="1"/>
    <cellStyle name="20 % – Zvýraznění4 2" xfId="208"/>
    <cellStyle name="20 % – Zvýraznění5" xfId="6" builtinId="46" customBuiltin="1"/>
    <cellStyle name="20 % – Zvýraznění5 2" xfId="212"/>
    <cellStyle name="20 % – Zvýraznění6" xfId="7" builtinId="50" customBuiltin="1"/>
    <cellStyle name="20 % – Zvýraznění6 2" xfId="216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 % – Zvýraznění1" xfId="14" builtinId="31" customBuiltin="1"/>
    <cellStyle name="40 % – Zvýraznění1 2" xfId="197"/>
    <cellStyle name="40 % – Zvýraznění2" xfId="15" builtinId="35" customBuiltin="1"/>
    <cellStyle name="40 % – Zvýraznění2 2" xfId="201"/>
    <cellStyle name="40 % – Zvýraznění3" xfId="16" builtinId="39" customBuiltin="1"/>
    <cellStyle name="40 % – Zvýraznění3 2" xfId="205"/>
    <cellStyle name="40 % – Zvýraznění4" xfId="17" builtinId="43" customBuiltin="1"/>
    <cellStyle name="40 % – Zvýraznění4 2" xfId="209"/>
    <cellStyle name="40 % – Zvýraznění5" xfId="18" builtinId="47" customBuiltin="1"/>
    <cellStyle name="40 % – Zvýraznění5 2" xfId="213"/>
    <cellStyle name="40 % – Zvýraznění6" xfId="19" builtinId="51" customBuiltin="1"/>
    <cellStyle name="40 % – Zvýraznění6 2" xfId="217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 % – Zvýraznění1" xfId="26" builtinId="32" customBuiltin="1"/>
    <cellStyle name="60 % – Zvýraznění1 2" xfId="198"/>
    <cellStyle name="60 % – Zvýraznění2" xfId="27" builtinId="36" customBuiltin="1"/>
    <cellStyle name="60 % – Zvýraznění2 2" xfId="202"/>
    <cellStyle name="60 % – Zvýraznění3" xfId="28" builtinId="40" customBuiltin="1"/>
    <cellStyle name="60 % – Zvýraznění3 2" xfId="206"/>
    <cellStyle name="60 % – Zvýraznění4" xfId="29" builtinId="44" customBuiltin="1"/>
    <cellStyle name="60 % – Zvýraznění4 2" xfId="210"/>
    <cellStyle name="60 % – Zvýraznění5" xfId="30" builtinId="48" customBuiltin="1"/>
    <cellStyle name="60 % – Zvýraznění5 2" xfId="214"/>
    <cellStyle name="60 % – Zvýraznění6" xfId="31" builtinId="52" customBuiltin="1"/>
    <cellStyle name="60 % – Zvýraznění6 2" xfId="218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40%" xfId="40"/>
    <cellStyle name="Accent1 - 60%" xfId="41"/>
    <cellStyle name="Accent2" xfId="42"/>
    <cellStyle name="Accent2 - 20%" xfId="43"/>
    <cellStyle name="Accent2 - 40%" xfId="44"/>
    <cellStyle name="Accent2 - 60%" xfId="45"/>
    <cellStyle name="Accent3" xfId="46"/>
    <cellStyle name="Accent3 - 20%" xfId="47"/>
    <cellStyle name="Accent3 - 40%" xfId="48"/>
    <cellStyle name="Accent3 - 60%" xfId="49"/>
    <cellStyle name="Accent3_ADFZ200812" xfId="50"/>
    <cellStyle name="Accent4" xfId="51"/>
    <cellStyle name="Accent4 - 20%" xfId="52"/>
    <cellStyle name="Accent4 - 40%" xfId="53"/>
    <cellStyle name="Accent4 - 60%" xfId="54"/>
    <cellStyle name="Accent4_ADFZ200812" xfId="55"/>
    <cellStyle name="Accent5" xfId="56"/>
    <cellStyle name="Accent5 - 20%" xfId="57"/>
    <cellStyle name="Accent5 - 40%" xfId="58"/>
    <cellStyle name="Accent5 - 60%" xfId="59"/>
    <cellStyle name="Accent5_ADFZ200812" xfId="60"/>
    <cellStyle name="Accent6" xfId="61"/>
    <cellStyle name="Accent6 - 20%" xfId="62"/>
    <cellStyle name="Accent6 - 40%" xfId="63"/>
    <cellStyle name="Accent6 - 60%" xfId="64"/>
    <cellStyle name="Accent6_ADFZ200812" xfId="65"/>
    <cellStyle name="Bad" xfId="66"/>
    <cellStyle name="Calculation" xfId="67"/>
    <cellStyle name="Celkem" xfId="68" builtinId="25" customBuiltin="1"/>
    <cellStyle name="Celkem 2" xfId="194"/>
    <cellStyle name="Comma" xfId="69"/>
    <cellStyle name="Currency" xfId="70"/>
    <cellStyle name="čárky [0]_PojFKSPUR 98  (2)" xfId="71"/>
    <cellStyle name="Date" xfId="72"/>
    <cellStyle name="Datum" xfId="73"/>
    <cellStyle name="Emphasis 1" xfId="74"/>
    <cellStyle name="Emphasis 2" xfId="75"/>
    <cellStyle name="Emphasis 3" xfId="76"/>
    <cellStyle name="Explanatory Text" xfId="77"/>
    <cellStyle name="Fixed" xfId="78"/>
    <cellStyle name="Good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Check Cell" xfId="86"/>
    <cellStyle name="Chybně" xfId="87" builtinId="27" customBuiltin="1"/>
    <cellStyle name="Chybně 2" xfId="184"/>
    <cellStyle name="Input" xfId="88"/>
    <cellStyle name="Kontrolní buňka" xfId="89" builtinId="23" customBuiltin="1"/>
    <cellStyle name="Kontrolní buňka 2" xfId="190"/>
    <cellStyle name="Linked Cell" xfId="90"/>
    <cellStyle name="M·na" xfId="91"/>
    <cellStyle name="Nadpis 1" xfId="92" builtinId="16" customBuiltin="1"/>
    <cellStyle name="Nadpis 1 2" xfId="179"/>
    <cellStyle name="Nadpis 2" xfId="93" builtinId="17" customBuiltin="1"/>
    <cellStyle name="Nadpis 2 2" xfId="180"/>
    <cellStyle name="Nadpis 3" xfId="94" builtinId="18" customBuiltin="1"/>
    <cellStyle name="Nadpis 3 2" xfId="181"/>
    <cellStyle name="Nadpis 4" xfId="95" builtinId="19" customBuiltin="1"/>
    <cellStyle name="Nadpis 4 2" xfId="182"/>
    <cellStyle name="Nadpis1" xfId="96"/>
    <cellStyle name="Nadpis2" xfId="97"/>
    <cellStyle name="Název" xfId="98" builtinId="15" customBuiltin="1"/>
    <cellStyle name="Název 2" xfId="178"/>
    <cellStyle name="Neutral" xfId="99"/>
    <cellStyle name="Neutrální" xfId="100" builtinId="28" customBuiltin="1"/>
    <cellStyle name="Neutrální 2" xfId="185"/>
    <cellStyle name="Normal_Tableau1" xfId="101"/>
    <cellStyle name="normální" xfId="0" builtinId="0"/>
    <cellStyle name="Normální 2" xfId="102"/>
    <cellStyle name="Normální 3" xfId="177"/>
    <cellStyle name="normální_344 ÚPV Hejný NR 2012" xfId="222"/>
    <cellStyle name="normální_bilance I výhledu 2009-2012 dle kapitol" xfId="103"/>
    <cellStyle name="normální_bilance jednoduchá" xfId="104"/>
    <cellStyle name="normální_Formulář 2 6 - předáno 12 10 2007 (3)" xfId="219"/>
    <cellStyle name="normální_LIMITY-Kapitoly-2010-2013-duben-2010" xfId="105"/>
    <cellStyle name="normální_LIMITY-Kapitoly-2015-2017-výhled-propoj" xfId="106"/>
    <cellStyle name="normální_Návrh nové tabulky 1_6 vyhlášky 165_2008_25_02_2013" xfId="221"/>
    <cellStyle name="normální_Tabulka k sociálním mandatorním výdajům - podle kapitol- aktualizace 28 5 2014" xfId="176"/>
    <cellStyle name="normální_VPS new 2009-2012 k bilanci I" xfId="107"/>
    <cellStyle name="normální_VPS new 2013-2016 k bilanci I" xfId="108"/>
    <cellStyle name="normální_Vyhled_04_06_SFZP" xfId="109"/>
    <cellStyle name="normální_Vzor RO" xfId="220"/>
    <cellStyle name="Note" xfId="110"/>
    <cellStyle name="Output" xfId="111"/>
    <cellStyle name="Percent" xfId="112"/>
    <cellStyle name="Pevní" xfId="113"/>
    <cellStyle name="Poznámka" xfId="114" builtinId="10" customBuiltin="1"/>
    <cellStyle name="Poznámka 2" xfId="192"/>
    <cellStyle name="Propojená buňka" xfId="115" builtinId="24" customBuiltin="1"/>
    <cellStyle name="Propojená buňka 2" xfId="189"/>
    <cellStyle name="SAPBEXaggData" xfId="116"/>
    <cellStyle name="SAPBEXaggDataEmph" xfId="117"/>
    <cellStyle name="SAPBEXaggItem" xfId="118"/>
    <cellStyle name="SAPBEXaggItemX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nfo1" xfId="130"/>
    <cellStyle name="SAPBEXFilterInfo2" xfId="131"/>
    <cellStyle name="SAPBEXFilterInfoHlavicka" xfId="132"/>
    <cellStyle name="SAPBEXfilterItem" xfId="133"/>
    <cellStyle name="SAPBEXfilterText" xfId="134"/>
    <cellStyle name="SAPBEXformats" xfId="135"/>
    <cellStyle name="SAPBEXheaderItem" xfId="136"/>
    <cellStyle name="SAPBEXheaderText" xfId="137"/>
    <cellStyle name="SAPBEXHLevel0" xfId="138"/>
    <cellStyle name="SAPBEXHLevel0X" xfId="139"/>
    <cellStyle name="SAPBEXHLevel1" xfId="140"/>
    <cellStyle name="SAPBEXHLevel1X" xfId="141"/>
    <cellStyle name="SAPBEXHLevel2" xfId="142"/>
    <cellStyle name="SAPBEXHLevel2X" xfId="143"/>
    <cellStyle name="SAPBEXHLevel3" xfId="144"/>
    <cellStyle name="SAPBEXHLevel3X" xfId="145"/>
    <cellStyle name="SAPBEXchaText" xfId="146"/>
    <cellStyle name="SAPBEXinputData" xfId="147"/>
    <cellStyle name="SAPBEXItemHeader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X" xfId="156"/>
    <cellStyle name="SAPBEXtitle" xfId="157"/>
    <cellStyle name="SAPBEXunassignedItem" xfId="158"/>
    <cellStyle name="SAPBEXundefined" xfId="159"/>
    <cellStyle name="Sheet Title" xfId="160"/>
    <cellStyle name="Správně" xfId="161" builtinId="26" customBuiltin="1"/>
    <cellStyle name="Správně 2" xfId="183"/>
    <cellStyle name="Text upozornění" xfId="162" builtinId="11" customBuiltin="1"/>
    <cellStyle name="Text upozornění 2" xfId="191"/>
    <cellStyle name="Title" xfId="163"/>
    <cellStyle name="Total" xfId="164"/>
    <cellStyle name="Vstup" xfId="165" builtinId="20" customBuiltin="1"/>
    <cellStyle name="Vstup 2" xfId="186"/>
    <cellStyle name="Výpočet" xfId="166" builtinId="22" customBuiltin="1"/>
    <cellStyle name="Výpočet 2" xfId="188"/>
    <cellStyle name="Výstup" xfId="167" builtinId="21" customBuiltin="1"/>
    <cellStyle name="Výstup 2" xfId="187"/>
    <cellStyle name="Vysvětlující text" xfId="168" builtinId="53" customBuiltin="1"/>
    <cellStyle name="Vysvětlující text 2" xfId="193"/>
    <cellStyle name="Warning Text" xfId="169"/>
    <cellStyle name="Zvýraznění 1" xfId="170" builtinId="29" customBuiltin="1"/>
    <cellStyle name="Zvýraznění 1 2" xfId="195"/>
    <cellStyle name="Zvýraznění 2" xfId="171" builtinId="33" customBuiltin="1"/>
    <cellStyle name="Zvýraznění 2 2" xfId="199"/>
    <cellStyle name="Zvýraznění 3" xfId="172" builtinId="37" customBuiltin="1"/>
    <cellStyle name="Zvýraznění 3 2" xfId="203"/>
    <cellStyle name="Zvýraznění 4" xfId="173" builtinId="41" customBuiltin="1"/>
    <cellStyle name="Zvýraznění 4 2" xfId="207"/>
    <cellStyle name="Zvýraznění 5" xfId="174" builtinId="45" customBuiltin="1"/>
    <cellStyle name="Zvýraznění 5 2" xfId="211"/>
    <cellStyle name="Zvýraznění 6" xfId="175" builtinId="49" customBuiltin="1"/>
    <cellStyle name="Zvýraznění 6 2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odd1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akesk/LOCALS~1/Temp/Pril.c.4-2003%20(6.9.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006/Parlament/Schv&#225;len&#253;%20MF%2003%20SR-2006-p&#345;&#237;loha%204%20z&#225;kona(9.12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v.uk,.KP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>
      <selection activeCell="H24" sqref="H24"/>
    </sheetView>
  </sheetViews>
  <sheetFormatPr defaultRowHeight="12.75"/>
  <cols>
    <col min="1" max="1" width="23.33203125" customWidth="1"/>
    <col min="2" max="2" width="151" customWidth="1"/>
    <col min="3" max="3" width="3" customWidth="1"/>
  </cols>
  <sheetData>
    <row r="1" spans="1:9" s="101" customFormat="1"/>
    <row r="2" spans="1:9" s="101" customFormat="1" ht="20.25">
      <c r="A2" s="460"/>
      <c r="B2" s="460"/>
      <c r="C2" s="102"/>
      <c r="D2" s="102"/>
      <c r="E2" s="102"/>
      <c r="F2" s="102"/>
      <c r="G2" s="102"/>
      <c r="H2" s="102"/>
      <c r="I2" s="102"/>
    </row>
    <row r="3" spans="1:9" s="101" customFormat="1" ht="20.25">
      <c r="A3" s="460" t="s">
        <v>125</v>
      </c>
      <c r="B3" s="460"/>
      <c r="C3" s="102"/>
      <c r="D3" s="102"/>
      <c r="E3" s="102"/>
      <c r="F3" s="102"/>
      <c r="G3" s="102"/>
      <c r="H3" s="102"/>
      <c r="I3" s="102"/>
    </row>
    <row r="4" spans="1:9" s="101" customFormat="1" ht="15.75">
      <c r="A4" s="103"/>
      <c r="B4" s="85"/>
    </row>
    <row r="5" spans="1:9" s="101" customFormat="1" ht="20.25">
      <c r="A5" s="104" t="s">
        <v>126</v>
      </c>
      <c r="B5" s="104" t="s">
        <v>319</v>
      </c>
    </row>
    <row r="6" spans="1:9" s="101" customFormat="1" ht="20.25">
      <c r="A6" s="104"/>
      <c r="B6" s="104"/>
    </row>
    <row r="7" spans="1:9" s="101" customFormat="1" ht="20.25">
      <c r="A7" s="104" t="s">
        <v>127</v>
      </c>
      <c r="B7" s="104" t="s">
        <v>320</v>
      </c>
    </row>
    <row r="8" spans="1:9" s="101" customFormat="1" ht="20.25">
      <c r="A8" s="104"/>
      <c r="B8" s="104"/>
    </row>
    <row r="9" spans="1:9" s="101" customFormat="1" ht="20.25">
      <c r="A9" s="104" t="s">
        <v>128</v>
      </c>
      <c r="B9" s="104" t="s">
        <v>321</v>
      </c>
    </row>
    <row r="10" spans="1:9" s="101" customFormat="1" ht="20.25">
      <c r="A10" s="104"/>
      <c r="B10" s="104"/>
    </row>
    <row r="11" spans="1:9" s="101" customFormat="1" ht="20.25">
      <c r="A11" s="104" t="s">
        <v>195</v>
      </c>
      <c r="B11" s="104" t="s">
        <v>322</v>
      </c>
    </row>
    <row r="12" spans="1:9" s="101" customFormat="1" ht="20.25">
      <c r="A12" s="104"/>
      <c r="B12" s="104"/>
    </row>
    <row r="13" spans="1:9" s="101" customFormat="1" ht="20.25">
      <c r="A13" s="104" t="s">
        <v>196</v>
      </c>
      <c r="B13" s="104" t="s">
        <v>323</v>
      </c>
    </row>
    <row r="14" spans="1:9" s="101" customFormat="1" ht="20.25">
      <c r="A14" s="104"/>
      <c r="B14" s="104"/>
    </row>
    <row r="15" spans="1:9" s="101" customFormat="1" ht="20.25">
      <c r="A15" s="104" t="s">
        <v>192</v>
      </c>
      <c r="B15" s="104" t="s">
        <v>324</v>
      </c>
    </row>
    <row r="16" spans="1:9" ht="20.25">
      <c r="A16" s="88"/>
      <c r="B16" s="88"/>
    </row>
    <row r="17" spans="1:2" ht="40.5">
      <c r="A17" s="88" t="s">
        <v>197</v>
      </c>
      <c r="B17" s="89" t="s">
        <v>325</v>
      </c>
    </row>
    <row r="18" spans="1:2" ht="20.25">
      <c r="A18" s="88"/>
      <c r="B18" s="88"/>
    </row>
    <row r="19" spans="1:2" ht="40.5">
      <c r="A19" s="88" t="s">
        <v>130</v>
      </c>
      <c r="B19" s="89" t="s">
        <v>326</v>
      </c>
    </row>
    <row r="20" spans="1:2" ht="20.25">
      <c r="A20" s="88"/>
      <c r="B20" s="88"/>
    </row>
    <row r="21" spans="1:2" ht="20.25">
      <c r="A21" s="88" t="s">
        <v>84</v>
      </c>
      <c r="B21" s="88" t="s">
        <v>327</v>
      </c>
    </row>
    <row r="22" spans="1:2" ht="20.25">
      <c r="A22" s="88"/>
      <c r="B22" s="88"/>
    </row>
    <row r="23" spans="1:2" ht="20.25">
      <c r="A23" s="88" t="s">
        <v>61</v>
      </c>
      <c r="B23" s="88" t="s">
        <v>328</v>
      </c>
    </row>
    <row r="24" spans="1:2" ht="20.25">
      <c r="A24" s="88"/>
      <c r="B24" s="88"/>
    </row>
    <row r="25" spans="1:2" ht="20.25">
      <c r="A25" s="88"/>
      <c r="B25" s="88"/>
    </row>
    <row r="26" spans="1:2" ht="60.75">
      <c r="A26" s="104" t="s">
        <v>82</v>
      </c>
      <c r="B26" s="322" t="s">
        <v>229</v>
      </c>
    </row>
    <row r="27" spans="1:2" ht="20.25">
      <c r="A27" s="104"/>
      <c r="B27" s="104"/>
    </row>
    <row r="28" spans="1:2" ht="60.75">
      <c r="A28" s="104" t="s">
        <v>201</v>
      </c>
      <c r="B28" s="322" t="s">
        <v>307</v>
      </c>
    </row>
    <row r="29" spans="1:2" ht="20.25">
      <c r="A29" s="104"/>
      <c r="B29" s="104"/>
    </row>
    <row r="30" spans="1:2" ht="20.25">
      <c r="A30" s="104" t="s">
        <v>198</v>
      </c>
      <c r="B30" s="104" t="s">
        <v>329</v>
      </c>
    </row>
    <row r="31" spans="1:2" ht="20.25">
      <c r="A31" s="88"/>
      <c r="B31" s="88"/>
    </row>
    <row r="32" spans="1:2" ht="20.25">
      <c r="A32" s="88" t="s">
        <v>199</v>
      </c>
      <c r="B32" s="88" t="s">
        <v>133</v>
      </c>
    </row>
    <row r="33" spans="1:2" ht="20.25">
      <c r="A33" s="88"/>
      <c r="B33" s="88"/>
    </row>
    <row r="34" spans="1:2" ht="20.25">
      <c r="A34" s="88" t="s">
        <v>206</v>
      </c>
      <c r="B34" s="88" t="s">
        <v>193</v>
      </c>
    </row>
    <row r="35" spans="1:2" ht="20.25">
      <c r="A35" s="88" t="s">
        <v>131</v>
      </c>
      <c r="B35" s="88"/>
    </row>
    <row r="36" spans="1:2" ht="20.25">
      <c r="A36" s="88" t="s">
        <v>205</v>
      </c>
      <c r="B36" s="88" t="s">
        <v>330</v>
      </c>
    </row>
  </sheetData>
  <mergeCells count="2">
    <mergeCell ref="A2:B2"/>
    <mergeCell ref="A3:B3"/>
  </mergeCells>
  <phoneticPr fontId="35" type="noConversion"/>
  <pageMargins left="0.7" right="0.54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8" zoomScaleNormal="78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T28" sqref="T28"/>
    </sheetView>
  </sheetViews>
  <sheetFormatPr defaultColWidth="10.6640625" defaultRowHeight="12.75"/>
  <cols>
    <col min="1" max="1" width="10.83203125" style="107" customWidth="1"/>
    <col min="2" max="2" width="54.5" style="107" customWidth="1"/>
    <col min="3" max="3" width="10.33203125" style="108" customWidth="1"/>
    <col min="4" max="4" width="19.83203125" style="107" hidden="1" customWidth="1"/>
    <col min="5" max="5" width="18.83203125" style="107" hidden="1" customWidth="1"/>
    <col min="6" max="7" width="17.33203125" style="107" bestFit="1" customWidth="1"/>
    <col min="8" max="9" width="17.33203125" style="107" customWidth="1"/>
    <col min="10" max="11" width="17.5" style="107" bestFit="1" customWidth="1"/>
    <col min="12" max="13" width="17.33203125" style="107" customWidth="1"/>
    <col min="14" max="15" width="10.5" style="107" customWidth="1"/>
    <col min="16" max="16" width="10.1640625" style="107" customWidth="1"/>
    <col min="17" max="17" width="4.33203125" style="107" customWidth="1"/>
    <col min="18" max="16384" width="10.6640625" style="107"/>
  </cols>
  <sheetData>
    <row r="1" spans="1:17">
      <c r="G1" s="109"/>
      <c r="J1" s="153"/>
      <c r="M1" s="107" t="s">
        <v>84</v>
      </c>
    </row>
    <row r="2" spans="1:17" ht="15.75">
      <c r="B2" s="225" t="s">
        <v>226</v>
      </c>
    </row>
    <row r="3" spans="1:17" ht="13.5" thickBot="1">
      <c r="M3" s="107" t="s">
        <v>1</v>
      </c>
    </row>
    <row r="4" spans="1:17" ht="51" customHeight="1" thickBot="1">
      <c r="A4" s="110"/>
      <c r="B4" s="111" t="s">
        <v>145</v>
      </c>
      <c r="C4" s="111" t="s">
        <v>117</v>
      </c>
      <c r="D4" s="112" t="s">
        <v>134</v>
      </c>
      <c r="E4" s="112" t="s">
        <v>115</v>
      </c>
      <c r="F4" s="112" t="s">
        <v>135</v>
      </c>
      <c r="G4" s="112" t="s">
        <v>132</v>
      </c>
      <c r="H4" s="112" t="s">
        <v>142</v>
      </c>
      <c r="I4" s="112" t="s">
        <v>212</v>
      </c>
      <c r="J4" s="112" t="s">
        <v>213</v>
      </c>
      <c r="K4" s="113">
        <v>2018</v>
      </c>
      <c r="L4" s="286">
        <v>2019</v>
      </c>
      <c r="M4" s="286">
        <v>2020</v>
      </c>
      <c r="N4" s="503" t="s">
        <v>146</v>
      </c>
      <c r="O4" s="504"/>
      <c r="P4" s="505"/>
    </row>
    <row r="5" spans="1:17" ht="14.25" thickTop="1" thickBot="1">
      <c r="A5" s="114"/>
      <c r="B5" s="115"/>
      <c r="C5" s="116"/>
      <c r="D5" s="116">
        <v>1</v>
      </c>
      <c r="E5" s="116">
        <v>2</v>
      </c>
      <c r="F5" s="116">
        <v>3</v>
      </c>
      <c r="G5" s="116">
        <v>4</v>
      </c>
      <c r="H5" s="116"/>
      <c r="I5" s="116"/>
      <c r="J5" s="118">
        <v>5</v>
      </c>
      <c r="K5" s="117">
        <v>6</v>
      </c>
      <c r="L5" s="118">
        <v>7</v>
      </c>
      <c r="M5" s="287">
        <v>8</v>
      </c>
      <c r="N5" s="119" t="s">
        <v>315</v>
      </c>
      <c r="O5" s="120" t="s">
        <v>147</v>
      </c>
      <c r="P5" s="121" t="s">
        <v>148</v>
      </c>
    </row>
    <row r="6" spans="1:17" ht="13.5" thickBot="1">
      <c r="A6" s="122" t="s">
        <v>149</v>
      </c>
      <c r="B6" s="123" t="s">
        <v>150</v>
      </c>
      <c r="C6" s="124"/>
      <c r="D6" s="125">
        <f t="shared" ref="D6:M6" si="0">D7+D12+D19+D20+D21+D22+D23+D24+D25+D31</f>
        <v>469399719573.37988</v>
      </c>
      <c r="E6" s="125">
        <f t="shared" si="0"/>
        <v>481250369080.19012</v>
      </c>
      <c r="F6" s="125">
        <f t="shared" si="0"/>
        <v>490292741459.32996</v>
      </c>
      <c r="G6" s="125">
        <f t="shared" si="0"/>
        <v>496964512122</v>
      </c>
      <c r="H6" s="125">
        <f>H7+H12+H19+H20+H21+H22+H23+H24+H25+H31</f>
        <v>507493973980.64001</v>
      </c>
      <c r="I6" s="125">
        <f>I7+I12+I19+I20+I21+I22+I23+I24+I25+I31</f>
        <v>514238404113.56</v>
      </c>
      <c r="J6" s="125">
        <f t="shared" si="0"/>
        <v>536621255619</v>
      </c>
      <c r="K6" s="126">
        <f t="shared" si="0"/>
        <v>570520430259</v>
      </c>
      <c r="L6" s="125">
        <f t="shared" si="0"/>
        <v>592143819759</v>
      </c>
      <c r="M6" s="288">
        <f t="shared" si="0"/>
        <v>610963459432</v>
      </c>
      <c r="N6" s="142">
        <f t="shared" ref="N6:P18" si="1">K6/J6*100</f>
        <v>106.31715093001614</v>
      </c>
      <c r="O6" s="143">
        <f t="shared" si="1"/>
        <v>103.79011659410402</v>
      </c>
      <c r="P6" s="144">
        <f t="shared" si="1"/>
        <v>103.1782210748496</v>
      </c>
    </row>
    <row r="7" spans="1:17">
      <c r="A7" s="127" t="s">
        <v>151</v>
      </c>
      <c r="B7" s="128" t="s">
        <v>152</v>
      </c>
      <c r="C7" s="129" t="s">
        <v>46</v>
      </c>
      <c r="D7" s="130">
        <f t="shared" ref="D7:M7" si="2">D9+D8+D10+D11</f>
        <v>368068832084.95996</v>
      </c>
      <c r="E7" s="130">
        <f t="shared" si="2"/>
        <v>382031342635.75006</v>
      </c>
      <c r="F7" s="130">
        <f t="shared" si="2"/>
        <v>382772733190.01996</v>
      </c>
      <c r="G7" s="130">
        <f t="shared" si="2"/>
        <v>386149634884</v>
      </c>
      <c r="H7" s="130">
        <f>H9+H8+H10+H11</f>
        <v>395507168030.16003</v>
      </c>
      <c r="I7" s="130">
        <f>I9+I8+I10+I11</f>
        <v>399264754866.91998</v>
      </c>
      <c r="J7" s="130">
        <f t="shared" si="2"/>
        <v>416453208000</v>
      </c>
      <c r="K7" s="131">
        <f t="shared" si="2"/>
        <v>438098016000</v>
      </c>
      <c r="L7" s="130">
        <f t="shared" si="2"/>
        <v>458360837500</v>
      </c>
      <c r="M7" s="289">
        <f t="shared" si="2"/>
        <v>477508070000</v>
      </c>
      <c r="N7" s="154">
        <f t="shared" si="1"/>
        <v>105.19741656066195</v>
      </c>
      <c r="O7" s="290">
        <f t="shared" si="1"/>
        <v>104.62517992777214</v>
      </c>
      <c r="P7" s="291">
        <f t="shared" si="1"/>
        <v>104.17732732238495</v>
      </c>
    </row>
    <row r="8" spans="1:17">
      <c r="A8" s="127"/>
      <c r="B8" s="132"/>
      <c r="C8" s="133" t="s">
        <v>118</v>
      </c>
      <c r="D8" s="134">
        <v>4060050482.6599998</v>
      </c>
      <c r="E8" s="134">
        <v>4157922326.1500001</v>
      </c>
      <c r="F8" s="134">
        <v>4151977225.8600001</v>
      </c>
      <c r="G8" s="134">
        <v>4150985138</v>
      </c>
      <c r="H8" s="134">
        <v>4210758307.5999999</v>
      </c>
      <c r="I8" s="134">
        <v>4203736221.3499999</v>
      </c>
      <c r="J8" s="134">
        <v>4250000000</v>
      </c>
      <c r="K8" s="134">
        <v>4290000000</v>
      </c>
      <c r="L8" s="134">
        <v>4300000000</v>
      </c>
      <c r="M8" s="292">
        <v>4300000000</v>
      </c>
      <c r="N8" s="293">
        <f t="shared" si="1"/>
        <v>100.94117647058825</v>
      </c>
      <c r="O8" s="294">
        <f t="shared" si="1"/>
        <v>100.23310023310023</v>
      </c>
      <c r="P8" s="295">
        <f t="shared" si="1"/>
        <v>100</v>
      </c>
    </row>
    <row r="9" spans="1:17">
      <c r="A9" s="127"/>
      <c r="B9" s="132"/>
      <c r="C9" s="133" t="s">
        <v>120</v>
      </c>
      <c r="D9" s="134">
        <v>359098199259.67999</v>
      </c>
      <c r="E9" s="134">
        <v>372752587725.95001</v>
      </c>
      <c r="F9" s="134">
        <v>373434993240.04999</v>
      </c>
      <c r="G9" s="134">
        <v>376711270593</v>
      </c>
      <c r="H9" s="134">
        <v>385808092117.45001</v>
      </c>
      <c r="I9" s="134">
        <v>389457407317.81</v>
      </c>
      <c r="J9" s="134">
        <v>406253000000</v>
      </c>
      <c r="K9" s="134">
        <v>427900000000</v>
      </c>
      <c r="L9" s="134">
        <v>447900000000</v>
      </c>
      <c r="M9" s="292">
        <v>466800000000</v>
      </c>
      <c r="N9" s="293">
        <f t="shared" si="1"/>
        <v>105.32845295911662</v>
      </c>
      <c r="O9" s="294">
        <f t="shared" si="1"/>
        <v>104.67398924982471</v>
      </c>
      <c r="P9" s="295">
        <f t="shared" si="1"/>
        <v>104.21969189551238</v>
      </c>
    </row>
    <row r="10" spans="1:17" ht="15.75">
      <c r="A10" s="127"/>
      <c r="B10" s="132"/>
      <c r="C10" s="133" t="s">
        <v>121</v>
      </c>
      <c r="D10" s="134">
        <v>4334339869.6199999</v>
      </c>
      <c r="E10" s="134">
        <v>4516600044.6499996</v>
      </c>
      <c r="F10" s="134">
        <v>4567710051.1400003</v>
      </c>
      <c r="G10" s="134">
        <v>4656644442</v>
      </c>
      <c r="H10" s="134">
        <v>4837976740.0299997</v>
      </c>
      <c r="I10" s="134">
        <v>4943044814.1999998</v>
      </c>
      <c r="J10" s="134">
        <v>5253208000</v>
      </c>
      <c r="K10" s="134">
        <v>5191016000</v>
      </c>
      <c r="L10" s="134">
        <v>5413534000</v>
      </c>
      <c r="M10" s="292">
        <v>5642797000</v>
      </c>
      <c r="N10" s="293">
        <f t="shared" si="1"/>
        <v>98.816113886981057</v>
      </c>
      <c r="O10" s="294">
        <f t="shared" si="1"/>
        <v>104.28659823048127</v>
      </c>
      <c r="P10" s="295">
        <f t="shared" si="1"/>
        <v>104.23499695393066</v>
      </c>
      <c r="Q10" s="135"/>
    </row>
    <row r="11" spans="1:17">
      <c r="A11" s="127"/>
      <c r="B11" s="132"/>
      <c r="C11" s="133" t="s">
        <v>153</v>
      </c>
      <c r="D11" s="134">
        <v>576242473</v>
      </c>
      <c r="E11" s="134">
        <v>604232539</v>
      </c>
      <c r="F11" s="134">
        <v>618052672.96999991</v>
      </c>
      <c r="G11" s="251">
        <v>630734711</v>
      </c>
      <c r="H11" s="134">
        <v>650340865.08000004</v>
      </c>
      <c r="I11" s="134">
        <v>660566513.55999994</v>
      </c>
      <c r="J11" s="134">
        <v>697000000</v>
      </c>
      <c r="K11" s="134">
        <v>717000000</v>
      </c>
      <c r="L11" s="134">
        <v>747303500</v>
      </c>
      <c r="M11" s="292">
        <v>765273000</v>
      </c>
      <c r="N11" s="293">
        <f t="shared" si="1"/>
        <v>102.86944045911048</v>
      </c>
      <c r="O11" s="294">
        <f t="shared" si="1"/>
        <v>104.22642956764297</v>
      </c>
      <c r="P11" s="295">
        <f t="shared" si="1"/>
        <v>102.40457859490823</v>
      </c>
    </row>
    <row r="12" spans="1:17" ht="15.75">
      <c r="A12" s="136" t="s">
        <v>154</v>
      </c>
      <c r="B12" s="258" t="s">
        <v>155</v>
      </c>
      <c r="C12" s="296" t="s">
        <v>46</v>
      </c>
      <c r="D12" s="257">
        <f t="shared" ref="D12:M12" si="3">D15+D13+D16+D17+D14+D18</f>
        <v>21734233067.360001</v>
      </c>
      <c r="E12" s="257">
        <f t="shared" si="3"/>
        <v>19601791894.580002</v>
      </c>
      <c r="F12" s="257">
        <f t="shared" si="3"/>
        <v>20349879405.939999</v>
      </c>
      <c r="G12" s="257">
        <f t="shared" si="3"/>
        <v>22283373771</v>
      </c>
      <c r="H12" s="257">
        <f t="shared" si="3"/>
        <v>24324879880.919998</v>
      </c>
      <c r="I12" s="257">
        <f t="shared" si="3"/>
        <v>26505788593.68</v>
      </c>
      <c r="J12" s="257">
        <f t="shared" si="3"/>
        <v>27539743000</v>
      </c>
      <c r="K12" s="257">
        <f t="shared" si="3"/>
        <v>32711399000</v>
      </c>
      <c r="L12" s="257">
        <f t="shared" si="3"/>
        <v>34219638000</v>
      </c>
      <c r="M12" s="297">
        <f t="shared" si="3"/>
        <v>35723368000</v>
      </c>
      <c r="N12" s="293">
        <f t="shared" si="1"/>
        <v>118.77888257708142</v>
      </c>
      <c r="O12" s="294">
        <f t="shared" si="1"/>
        <v>104.61074440747704</v>
      </c>
      <c r="P12" s="295">
        <f t="shared" si="1"/>
        <v>104.39434806411454</v>
      </c>
      <c r="Q12" s="135"/>
    </row>
    <row r="13" spans="1:17">
      <c r="A13" s="136"/>
      <c r="B13" s="298"/>
      <c r="C13" s="299" t="s">
        <v>118</v>
      </c>
      <c r="D13" s="251">
        <v>50010883</v>
      </c>
      <c r="E13" s="251">
        <v>50759125</v>
      </c>
      <c r="F13" s="251">
        <v>43201386</v>
      </c>
      <c r="G13" s="251">
        <v>44727895</v>
      </c>
      <c r="H13" s="251">
        <v>45055890</v>
      </c>
      <c r="I13" s="251">
        <v>45591004</v>
      </c>
      <c r="J13" s="251">
        <v>48000000</v>
      </c>
      <c r="K13" s="251">
        <v>52000000</v>
      </c>
      <c r="L13" s="251">
        <v>52000000</v>
      </c>
      <c r="M13" s="300">
        <v>54000000</v>
      </c>
      <c r="N13" s="293">
        <f t="shared" si="1"/>
        <v>108.33333333333333</v>
      </c>
      <c r="O13" s="294">
        <f t="shared" si="1"/>
        <v>100</v>
      </c>
      <c r="P13" s="295">
        <f t="shared" si="1"/>
        <v>103.84615384615385</v>
      </c>
    </row>
    <row r="14" spans="1:17">
      <c r="A14" s="136"/>
      <c r="B14" s="298"/>
      <c r="C14" s="299" t="s">
        <v>119</v>
      </c>
      <c r="D14" s="251">
        <v>14266909</v>
      </c>
      <c r="E14" s="251">
        <v>12357625</v>
      </c>
      <c r="F14" s="251">
        <v>13558549</v>
      </c>
      <c r="G14" s="253">
        <v>12832318</v>
      </c>
      <c r="H14" s="253">
        <v>12777784</v>
      </c>
      <c r="I14" s="253">
        <v>12561720</v>
      </c>
      <c r="J14" s="251">
        <v>15958000</v>
      </c>
      <c r="K14" s="251">
        <v>16314000</v>
      </c>
      <c r="L14" s="251">
        <v>16314000</v>
      </c>
      <c r="M14" s="300">
        <v>16314000</v>
      </c>
      <c r="N14" s="293">
        <f t="shared" si="1"/>
        <v>102.2308559969921</v>
      </c>
      <c r="O14" s="294">
        <f t="shared" si="1"/>
        <v>100</v>
      </c>
      <c r="P14" s="295">
        <f t="shared" si="1"/>
        <v>100</v>
      </c>
    </row>
    <row r="15" spans="1:17">
      <c r="A15" s="136"/>
      <c r="B15" s="298"/>
      <c r="C15" s="299" t="s">
        <v>120</v>
      </c>
      <c r="D15" s="251">
        <v>21505374222.360001</v>
      </c>
      <c r="E15" s="251">
        <v>19377138186.580002</v>
      </c>
      <c r="F15" s="251">
        <v>20143438097.939999</v>
      </c>
      <c r="G15" s="251">
        <v>22077237614</v>
      </c>
      <c r="H15" s="251">
        <v>24109948048.919998</v>
      </c>
      <c r="I15" s="251">
        <v>26283777194.68</v>
      </c>
      <c r="J15" s="251">
        <v>27300000000</v>
      </c>
      <c r="K15" s="251">
        <v>32460000000</v>
      </c>
      <c r="L15" s="251">
        <v>33960000000</v>
      </c>
      <c r="M15" s="300">
        <v>35460000000</v>
      </c>
      <c r="N15" s="293">
        <f t="shared" si="1"/>
        <v>118.90109890109891</v>
      </c>
      <c r="O15" s="294">
        <f t="shared" si="1"/>
        <v>104.62107208872457</v>
      </c>
      <c r="P15" s="295">
        <f t="shared" si="1"/>
        <v>104.41696113074205</v>
      </c>
    </row>
    <row r="16" spans="1:17">
      <c r="A16" s="136"/>
      <c r="B16" s="298"/>
      <c r="C16" s="299" t="s">
        <v>121</v>
      </c>
      <c r="D16" s="251">
        <v>146844630</v>
      </c>
      <c r="E16" s="251">
        <v>142930747</v>
      </c>
      <c r="F16" s="251">
        <v>131700654</v>
      </c>
      <c r="G16" s="251">
        <v>132447811</v>
      </c>
      <c r="H16" s="251">
        <v>138836821</v>
      </c>
      <c r="I16" s="251">
        <v>144632210</v>
      </c>
      <c r="J16" s="251">
        <v>153585000</v>
      </c>
      <c r="K16" s="251">
        <v>160885000</v>
      </c>
      <c r="L16" s="251">
        <v>169124000</v>
      </c>
      <c r="M16" s="300">
        <v>170854000</v>
      </c>
      <c r="N16" s="293">
        <f t="shared" si="1"/>
        <v>104.75306833349612</v>
      </c>
      <c r="O16" s="294">
        <f t="shared" si="1"/>
        <v>105.12104919663115</v>
      </c>
      <c r="P16" s="295">
        <f t="shared" si="1"/>
        <v>101.02291809559848</v>
      </c>
    </row>
    <row r="17" spans="1:16">
      <c r="A17" s="136"/>
      <c r="B17" s="298"/>
      <c r="C17" s="299" t="s">
        <v>153</v>
      </c>
      <c r="D17" s="251">
        <v>17736423</v>
      </c>
      <c r="E17" s="251">
        <v>18247382</v>
      </c>
      <c r="F17" s="251">
        <v>17500671</v>
      </c>
      <c r="G17" s="251">
        <v>15893999</v>
      </c>
      <c r="H17" s="251">
        <v>17901389</v>
      </c>
      <c r="I17" s="251">
        <v>18211461</v>
      </c>
      <c r="J17" s="251">
        <v>21000000</v>
      </c>
      <c r="K17" s="251">
        <v>21000000</v>
      </c>
      <c r="L17" s="251">
        <v>21000000</v>
      </c>
      <c r="M17" s="300">
        <v>21000000</v>
      </c>
      <c r="N17" s="293">
        <f t="shared" si="1"/>
        <v>100</v>
      </c>
      <c r="O17" s="294">
        <f t="shared" si="1"/>
        <v>100</v>
      </c>
      <c r="P17" s="295">
        <f t="shared" si="1"/>
        <v>100</v>
      </c>
    </row>
    <row r="18" spans="1:16">
      <c r="A18" s="136"/>
      <c r="B18" s="298"/>
      <c r="C18" s="299" t="s">
        <v>123</v>
      </c>
      <c r="D18" s="251"/>
      <c r="E18" s="251">
        <v>358829</v>
      </c>
      <c r="F18" s="251">
        <v>480048</v>
      </c>
      <c r="G18" s="251">
        <v>234134</v>
      </c>
      <c r="H18" s="251">
        <v>359948</v>
      </c>
      <c r="I18" s="251">
        <v>1015004</v>
      </c>
      <c r="J18" s="251">
        <v>1200000</v>
      </c>
      <c r="K18" s="251">
        <v>1200000</v>
      </c>
      <c r="L18" s="251">
        <v>1200000</v>
      </c>
      <c r="M18" s="300">
        <v>1200000</v>
      </c>
      <c r="N18" s="293">
        <f t="shared" si="1"/>
        <v>100</v>
      </c>
      <c r="O18" s="294">
        <f t="shared" si="1"/>
        <v>100</v>
      </c>
      <c r="P18" s="295">
        <f t="shared" si="1"/>
        <v>100</v>
      </c>
    </row>
    <row r="19" spans="1:16">
      <c r="A19" s="136" t="s">
        <v>156</v>
      </c>
      <c r="B19" s="258" t="s">
        <v>157</v>
      </c>
      <c r="C19" s="133" t="s">
        <v>120</v>
      </c>
      <c r="D19" s="258">
        <v>0</v>
      </c>
      <c r="E19" s="258">
        <v>0</v>
      </c>
      <c r="F19" s="258">
        <v>0</v>
      </c>
      <c r="G19" s="258"/>
      <c r="H19" s="258">
        <v>0</v>
      </c>
      <c r="I19" s="258">
        <v>0</v>
      </c>
      <c r="J19" s="252">
        <v>0</v>
      </c>
      <c r="K19" s="252">
        <v>0</v>
      </c>
      <c r="L19" s="252">
        <v>0</v>
      </c>
      <c r="M19" s="301">
        <v>0</v>
      </c>
      <c r="N19" s="293">
        <v>0</v>
      </c>
      <c r="O19" s="294">
        <v>0</v>
      </c>
      <c r="P19" s="295"/>
    </row>
    <row r="20" spans="1:16">
      <c r="A20" s="136" t="s">
        <v>158</v>
      </c>
      <c r="B20" s="258" t="s">
        <v>159</v>
      </c>
      <c r="C20" s="133" t="s">
        <v>120</v>
      </c>
      <c r="D20" s="252">
        <v>36094392320.050003</v>
      </c>
      <c r="E20" s="252">
        <v>35554336538.309998</v>
      </c>
      <c r="F20" s="252">
        <v>37891380921.279999</v>
      </c>
      <c r="G20" s="252">
        <f>29131433632+8938427964</f>
        <v>38069861596</v>
      </c>
      <c r="H20" s="252">
        <v>38252667058.970001</v>
      </c>
      <c r="I20" s="252">
        <v>38426948155.199997</v>
      </c>
      <c r="J20" s="252">
        <v>40800000000</v>
      </c>
      <c r="K20" s="252">
        <v>45250000000</v>
      </c>
      <c r="L20" s="252">
        <v>44100000000</v>
      </c>
      <c r="M20" s="301">
        <v>41990000000</v>
      </c>
      <c r="N20" s="293">
        <f t="shared" ref="N20:P39" si="4">K20/J20*100</f>
        <v>110.90686274509804</v>
      </c>
      <c r="O20" s="294">
        <f t="shared" si="4"/>
        <v>97.458563535911608</v>
      </c>
      <c r="P20" s="295">
        <f t="shared" si="4"/>
        <v>95.215419501133795</v>
      </c>
    </row>
    <row r="21" spans="1:16">
      <c r="A21" s="136" t="s">
        <v>160</v>
      </c>
      <c r="B21" s="258" t="s">
        <v>161</v>
      </c>
      <c r="C21" s="133" t="s">
        <v>120</v>
      </c>
      <c r="D21" s="252">
        <v>10349149140.790001</v>
      </c>
      <c r="E21" s="252">
        <v>8759748516.2000008</v>
      </c>
      <c r="F21" s="252">
        <v>9674752177.9799995</v>
      </c>
      <c r="G21" s="252">
        <v>9279633774</v>
      </c>
      <c r="H21" s="252">
        <v>8303369893.3500004</v>
      </c>
      <c r="I21" s="252">
        <v>8254526903.2399998</v>
      </c>
      <c r="J21" s="252">
        <v>8477440000</v>
      </c>
      <c r="K21" s="252">
        <v>8800000000</v>
      </c>
      <c r="L21" s="252">
        <v>8800000000</v>
      </c>
      <c r="M21" s="301">
        <v>8800000000</v>
      </c>
      <c r="N21" s="293">
        <f t="shared" si="4"/>
        <v>103.80492224067643</v>
      </c>
      <c r="O21" s="294">
        <f t="shared" si="4"/>
        <v>100</v>
      </c>
      <c r="P21" s="295">
        <f t="shared" si="4"/>
        <v>100</v>
      </c>
    </row>
    <row r="22" spans="1:16">
      <c r="A22" s="136" t="s">
        <v>162</v>
      </c>
      <c r="B22" s="258" t="s">
        <v>163</v>
      </c>
      <c r="C22" s="133" t="s">
        <v>120</v>
      </c>
      <c r="D22" s="506">
        <v>7057169052</v>
      </c>
      <c r="E22" s="252">
        <v>7800122938.6300001</v>
      </c>
      <c r="F22" s="252">
        <v>10569830639.34</v>
      </c>
      <c r="G22" s="252">
        <v>11352019486</v>
      </c>
      <c r="H22" s="252">
        <v>10592490761.209999</v>
      </c>
      <c r="I22" s="252">
        <v>9346780902.0799999</v>
      </c>
      <c r="J22" s="252">
        <v>9657544259</v>
      </c>
      <c r="K22" s="252">
        <v>10058744259</v>
      </c>
      <c r="L22" s="252">
        <v>10258744259</v>
      </c>
      <c r="M22" s="301">
        <v>9431194432</v>
      </c>
      <c r="N22" s="293">
        <f t="shared" si="4"/>
        <v>104.15426519662196</v>
      </c>
      <c r="O22" s="294">
        <f t="shared" si="4"/>
        <v>101.9883197628874</v>
      </c>
      <c r="P22" s="295">
        <f t="shared" si="4"/>
        <v>91.933224904461468</v>
      </c>
    </row>
    <row r="23" spans="1:16">
      <c r="A23" s="136" t="s">
        <v>164</v>
      </c>
      <c r="B23" s="258" t="s">
        <v>165</v>
      </c>
      <c r="C23" s="133" t="s">
        <v>120</v>
      </c>
      <c r="D23" s="507"/>
      <c r="E23" s="252">
        <v>1532718143.9000001</v>
      </c>
      <c r="F23" s="252">
        <v>1940017055.23</v>
      </c>
      <c r="G23" s="252">
        <v>1943612243</v>
      </c>
      <c r="H23" s="252">
        <v>1975866231.8499999</v>
      </c>
      <c r="I23" s="252">
        <v>2045074284.3399999</v>
      </c>
      <c r="J23" s="252">
        <v>2350000000</v>
      </c>
      <c r="K23" s="252">
        <v>2400000000</v>
      </c>
      <c r="L23" s="252">
        <v>2500000000</v>
      </c>
      <c r="M23" s="301">
        <v>2600000000</v>
      </c>
      <c r="N23" s="293">
        <f t="shared" si="4"/>
        <v>102.12765957446808</v>
      </c>
      <c r="O23" s="294">
        <f t="shared" si="4"/>
        <v>104.16666666666667</v>
      </c>
      <c r="P23" s="295">
        <f t="shared" si="4"/>
        <v>104</v>
      </c>
    </row>
    <row r="24" spans="1:16">
      <c r="A24" s="136" t="s">
        <v>166</v>
      </c>
      <c r="B24" s="258" t="s">
        <v>167</v>
      </c>
      <c r="C24" s="133" t="s">
        <v>120</v>
      </c>
      <c r="D24" s="252">
        <v>18240905126</v>
      </c>
      <c r="E24" s="252">
        <v>18428327075</v>
      </c>
      <c r="F24" s="252">
        <v>19588778197.689999</v>
      </c>
      <c r="G24" s="252">
        <f>20406199999+35528889-115241</f>
        <v>20441613647</v>
      </c>
      <c r="H24" s="252">
        <v>21213131492.419998</v>
      </c>
      <c r="I24" s="252">
        <v>23104516120.099998</v>
      </c>
      <c r="J24" s="252">
        <v>23800000000</v>
      </c>
      <c r="K24" s="252">
        <v>25500000000</v>
      </c>
      <c r="L24" s="252">
        <v>26100000000</v>
      </c>
      <c r="M24" s="301">
        <v>27000000000</v>
      </c>
      <c r="N24" s="293">
        <f t="shared" si="4"/>
        <v>107.14285714285714</v>
      </c>
      <c r="O24" s="294">
        <f t="shared" si="4"/>
        <v>102.35294117647058</v>
      </c>
      <c r="P24" s="295">
        <f t="shared" si="4"/>
        <v>103.44827586206897</v>
      </c>
    </row>
    <row r="25" spans="1:16">
      <c r="A25" s="136" t="s">
        <v>168</v>
      </c>
      <c r="B25" s="258" t="s">
        <v>169</v>
      </c>
      <c r="C25" s="129" t="s">
        <v>46</v>
      </c>
      <c r="D25" s="257">
        <f t="shared" ref="D25:M25" si="5">D26+D28+D29+D27+D30</f>
        <v>7852523646.29</v>
      </c>
      <c r="E25" s="257">
        <f t="shared" si="5"/>
        <v>7539867459.8199997</v>
      </c>
      <c r="F25" s="257">
        <f t="shared" si="5"/>
        <v>7503473823.1700001</v>
      </c>
      <c r="G25" s="257">
        <f t="shared" si="5"/>
        <v>7442956740</v>
      </c>
      <c r="H25" s="257">
        <f t="shared" si="5"/>
        <v>7322678346.5900002</v>
      </c>
      <c r="I25" s="257">
        <f t="shared" si="5"/>
        <v>7288382269</v>
      </c>
      <c r="J25" s="257">
        <f t="shared" si="5"/>
        <v>7539320360</v>
      </c>
      <c r="K25" s="302">
        <f t="shared" si="5"/>
        <v>7698271000</v>
      </c>
      <c r="L25" s="257">
        <f t="shared" si="5"/>
        <v>7800600000</v>
      </c>
      <c r="M25" s="297">
        <f t="shared" si="5"/>
        <v>7906827000</v>
      </c>
      <c r="N25" s="293">
        <f t="shared" si="4"/>
        <v>102.10828871052244</v>
      </c>
      <c r="O25" s="294">
        <f t="shared" si="4"/>
        <v>101.32924652821393</v>
      </c>
      <c r="P25" s="295">
        <f t="shared" si="4"/>
        <v>101.36177986308745</v>
      </c>
    </row>
    <row r="26" spans="1:16">
      <c r="A26" s="303"/>
      <c r="B26" s="304"/>
      <c r="C26" s="305" t="s">
        <v>118</v>
      </c>
      <c r="D26" s="253">
        <f>2727520670-D13</f>
        <v>2677509787</v>
      </c>
      <c r="E26" s="253">
        <f>2667834885-50759125</f>
        <v>2617075760</v>
      </c>
      <c r="F26" s="253">
        <f>2637603645.02-43201386</f>
        <v>2594402259.02</v>
      </c>
      <c r="G26" s="253">
        <v>2667401080</v>
      </c>
      <c r="H26" s="253">
        <v>2561558828.02</v>
      </c>
      <c r="I26" s="253">
        <v>2442008836</v>
      </c>
      <c r="J26" s="253">
        <v>2610000000</v>
      </c>
      <c r="K26" s="253">
        <v>2550000000</v>
      </c>
      <c r="L26" s="253">
        <v>2550000000</v>
      </c>
      <c r="M26" s="306">
        <v>2550000000</v>
      </c>
      <c r="N26" s="293">
        <f t="shared" si="4"/>
        <v>97.701149425287355</v>
      </c>
      <c r="O26" s="294">
        <f t="shared" si="4"/>
        <v>100</v>
      </c>
      <c r="P26" s="295">
        <f t="shared" si="4"/>
        <v>100</v>
      </c>
    </row>
    <row r="27" spans="1:16">
      <c r="A27" s="303"/>
      <c r="B27" s="304"/>
      <c r="C27" s="299" t="s">
        <v>119</v>
      </c>
      <c r="D27" s="253">
        <f>414269850-D14</f>
        <v>400002941</v>
      </c>
      <c r="E27" s="253">
        <f>418148020-12357625</f>
        <v>405790395</v>
      </c>
      <c r="F27" s="253">
        <f>425150647.11-13558549</f>
        <v>411592098.11000001</v>
      </c>
      <c r="G27" s="253">
        <v>409954814</v>
      </c>
      <c r="H27" s="253">
        <v>419359680</v>
      </c>
      <c r="I27" s="253">
        <v>436482544</v>
      </c>
      <c r="J27" s="253">
        <v>444651000</v>
      </c>
      <c r="K27" s="253">
        <v>457096000</v>
      </c>
      <c r="L27" s="253">
        <v>472895000</v>
      </c>
      <c r="M27" s="306">
        <v>488930000</v>
      </c>
      <c r="N27" s="293">
        <f t="shared" si="4"/>
        <v>102.79882424643148</v>
      </c>
      <c r="O27" s="294">
        <f t="shared" si="4"/>
        <v>103.45638552951677</v>
      </c>
      <c r="P27" s="295">
        <f t="shared" si="4"/>
        <v>103.39081614311844</v>
      </c>
    </row>
    <row r="28" spans="1:16">
      <c r="A28" s="303"/>
      <c r="B28" s="304"/>
      <c r="C28" s="305" t="s">
        <v>121</v>
      </c>
      <c r="D28" s="253">
        <f>4321626212.29-D16</f>
        <v>4174781582.29</v>
      </c>
      <c r="E28" s="253">
        <f>4089747953.82-142930747</f>
        <v>3946817206.8200002</v>
      </c>
      <c r="F28" s="253">
        <f>4066211891.44-131700654</f>
        <v>3934511237.4400001</v>
      </c>
      <c r="G28" s="253">
        <v>3808732442</v>
      </c>
      <c r="H28" s="253">
        <v>3785521400.6799998</v>
      </c>
      <c r="I28" s="253">
        <v>3838197700</v>
      </c>
      <c r="J28" s="253">
        <v>3890369360</v>
      </c>
      <c r="K28" s="253">
        <v>4084875000</v>
      </c>
      <c r="L28" s="253">
        <v>4164405000</v>
      </c>
      <c r="M28" s="306">
        <v>4245897000</v>
      </c>
      <c r="N28" s="293">
        <f t="shared" si="4"/>
        <v>104.9996702626714</v>
      </c>
      <c r="O28" s="294">
        <f t="shared" si="4"/>
        <v>101.94693840080787</v>
      </c>
      <c r="P28" s="295">
        <f t="shared" si="4"/>
        <v>101.95687018913866</v>
      </c>
    </row>
    <row r="29" spans="1:16">
      <c r="A29" s="303"/>
      <c r="B29" s="304"/>
      <c r="C29" s="305" t="s">
        <v>153</v>
      </c>
      <c r="D29" s="253">
        <f>617965759-D17</f>
        <v>600229336</v>
      </c>
      <c r="E29" s="253">
        <f>587953826-18247382</f>
        <v>569706444</v>
      </c>
      <c r="F29" s="253">
        <f>576453171.6-17500671</f>
        <v>558952500.60000002</v>
      </c>
      <c r="G29" s="253">
        <v>550988269</v>
      </c>
      <c r="H29" s="253">
        <v>548559945.88999999</v>
      </c>
      <c r="I29" s="253">
        <v>557220000</v>
      </c>
      <c r="J29" s="253">
        <v>579000000</v>
      </c>
      <c r="K29" s="253">
        <v>587000000</v>
      </c>
      <c r="L29" s="253">
        <v>592500000</v>
      </c>
      <c r="M29" s="306">
        <v>598000000</v>
      </c>
      <c r="N29" s="293">
        <f t="shared" si="4"/>
        <v>101.38169257340242</v>
      </c>
      <c r="O29" s="294">
        <f t="shared" si="4"/>
        <v>100.93696763202726</v>
      </c>
      <c r="P29" s="295">
        <f t="shared" si="4"/>
        <v>100.92827004219409</v>
      </c>
    </row>
    <row r="30" spans="1:16">
      <c r="A30" s="303"/>
      <c r="B30" s="304"/>
      <c r="C30" s="305" t="s">
        <v>123</v>
      </c>
      <c r="D30" s="253"/>
      <c r="E30" s="253">
        <f>836483-358829</f>
        <v>477654</v>
      </c>
      <c r="F30" s="253">
        <f>4495776-480048</f>
        <v>4015728</v>
      </c>
      <c r="G30" s="253">
        <v>5880135</v>
      </c>
      <c r="H30" s="253">
        <v>7678492</v>
      </c>
      <c r="I30" s="253">
        <v>14473189</v>
      </c>
      <c r="J30" s="253">
        <v>15300000</v>
      </c>
      <c r="K30" s="253">
        <v>19300000</v>
      </c>
      <c r="L30" s="253">
        <v>20800000</v>
      </c>
      <c r="M30" s="306">
        <v>24000000</v>
      </c>
      <c r="N30" s="293">
        <f t="shared" si="4"/>
        <v>126.14379084967319</v>
      </c>
      <c r="O30" s="294">
        <f t="shared" si="4"/>
        <v>107.7720207253886</v>
      </c>
      <c r="P30" s="295">
        <f t="shared" si="4"/>
        <v>115.38461538461537</v>
      </c>
    </row>
    <row r="31" spans="1:16" ht="13.5" thickBot="1">
      <c r="A31" s="303" t="s">
        <v>170</v>
      </c>
      <c r="B31" s="307" t="s">
        <v>171</v>
      </c>
      <c r="C31" s="305" t="s">
        <v>120</v>
      </c>
      <c r="D31" s="254">
        <v>2515135.9300000002</v>
      </c>
      <c r="E31" s="254">
        <v>2113878</v>
      </c>
      <c r="F31" s="254">
        <v>1896048.68</v>
      </c>
      <c r="G31" s="254">
        <v>1805981</v>
      </c>
      <c r="H31" s="254">
        <v>1722285.17</v>
      </c>
      <c r="I31" s="254">
        <v>1632019</v>
      </c>
      <c r="J31" s="254">
        <v>4000000</v>
      </c>
      <c r="K31" s="254">
        <v>4000000</v>
      </c>
      <c r="L31" s="254">
        <v>4000000</v>
      </c>
      <c r="M31" s="308">
        <v>4000000</v>
      </c>
      <c r="N31" s="137">
        <f t="shared" si="4"/>
        <v>100</v>
      </c>
      <c r="O31" s="138">
        <f t="shared" si="4"/>
        <v>100</v>
      </c>
      <c r="P31" s="139">
        <f t="shared" si="4"/>
        <v>100</v>
      </c>
    </row>
    <row r="32" spans="1:16" ht="13.5" thickBot="1">
      <c r="A32" s="122" t="s">
        <v>172</v>
      </c>
      <c r="B32" s="123" t="s">
        <v>173</v>
      </c>
      <c r="C32" s="140" t="s">
        <v>120</v>
      </c>
      <c r="D32" s="141">
        <v>389141640.00999999</v>
      </c>
      <c r="E32" s="141">
        <v>451799443.70999998</v>
      </c>
      <c r="F32" s="141">
        <v>333207842.10000002</v>
      </c>
      <c r="G32" s="141">
        <v>391856289</v>
      </c>
      <c r="H32" s="141">
        <v>229499564.03</v>
      </c>
      <c r="I32" s="141">
        <v>250338702</v>
      </c>
      <c r="J32" s="141">
        <v>400000000</v>
      </c>
      <c r="K32" s="141">
        <v>400000000</v>
      </c>
      <c r="L32" s="141">
        <v>400000000</v>
      </c>
      <c r="M32" s="309">
        <v>400000000</v>
      </c>
      <c r="N32" s="142">
        <f t="shared" si="4"/>
        <v>100</v>
      </c>
      <c r="O32" s="143">
        <f t="shared" si="4"/>
        <v>100</v>
      </c>
      <c r="P32" s="144">
        <f t="shared" si="4"/>
        <v>100</v>
      </c>
    </row>
    <row r="33" spans="1:16" ht="13.5" thickBot="1">
      <c r="A33" s="122" t="s">
        <v>174</v>
      </c>
      <c r="B33" s="123" t="s">
        <v>175</v>
      </c>
      <c r="C33" s="140"/>
      <c r="D33" s="125">
        <f t="shared" ref="D33:M33" si="6">SUM(D6,D32)</f>
        <v>469788861213.38989</v>
      </c>
      <c r="E33" s="125">
        <f t="shared" si="6"/>
        <v>481702168523.90015</v>
      </c>
      <c r="F33" s="125">
        <f t="shared" si="6"/>
        <v>490625949301.42993</v>
      </c>
      <c r="G33" s="125">
        <f t="shared" si="6"/>
        <v>497356368411</v>
      </c>
      <c r="H33" s="125">
        <f>SUM(H6,H32)</f>
        <v>507723473544.67004</v>
      </c>
      <c r="I33" s="125">
        <f>SUM(I6,I32)</f>
        <v>514488742815.56</v>
      </c>
      <c r="J33" s="125">
        <f t="shared" si="6"/>
        <v>537021255619</v>
      </c>
      <c r="K33" s="125">
        <f t="shared" si="6"/>
        <v>570920430259</v>
      </c>
      <c r="L33" s="125">
        <f t="shared" si="6"/>
        <v>592543819759</v>
      </c>
      <c r="M33" s="288">
        <f t="shared" si="6"/>
        <v>611363459432</v>
      </c>
      <c r="N33" s="142">
        <f t="shared" si="4"/>
        <v>106.31244560346609</v>
      </c>
      <c r="O33" s="143">
        <f t="shared" si="4"/>
        <v>103.78746115114335</v>
      </c>
      <c r="P33" s="144">
        <f t="shared" si="4"/>
        <v>103.17607559904252</v>
      </c>
    </row>
    <row r="34" spans="1:16">
      <c r="A34" s="136" t="s">
        <v>176</v>
      </c>
      <c r="B34" s="258" t="s">
        <v>177</v>
      </c>
      <c r="C34" s="129" t="s">
        <v>46</v>
      </c>
      <c r="D34" s="257">
        <f t="shared" ref="D34:M34" si="7">D35+D36</f>
        <v>4432021564</v>
      </c>
      <c r="E34" s="257">
        <f t="shared" si="7"/>
        <v>4447605006.9200001</v>
      </c>
      <c r="F34" s="257">
        <f t="shared" si="7"/>
        <v>4526160399.0699997</v>
      </c>
      <c r="G34" s="257">
        <f t="shared" si="7"/>
        <v>4763209046</v>
      </c>
      <c r="H34" s="257">
        <f>H35+H36</f>
        <v>4961681018.5</v>
      </c>
      <c r="I34" s="257">
        <f>I35+I36</f>
        <v>5508196967.1099997</v>
      </c>
      <c r="J34" s="257">
        <f t="shared" si="7"/>
        <v>5950000000</v>
      </c>
      <c r="K34" s="302">
        <f t="shared" si="7"/>
        <v>6420000000</v>
      </c>
      <c r="L34" s="302">
        <f t="shared" si="7"/>
        <v>6650000000</v>
      </c>
      <c r="M34" s="297">
        <f t="shared" si="7"/>
        <v>6950000000</v>
      </c>
      <c r="N34" s="293">
        <f t="shared" si="4"/>
        <v>107.89915966386555</v>
      </c>
      <c r="O34" s="294">
        <f t="shared" si="4"/>
        <v>103.58255451713396</v>
      </c>
      <c r="P34" s="295">
        <f t="shared" si="4"/>
        <v>104.51127819548873</v>
      </c>
    </row>
    <row r="35" spans="1:16">
      <c r="A35" s="136" t="s">
        <v>178</v>
      </c>
      <c r="B35" s="258" t="s">
        <v>179</v>
      </c>
      <c r="C35" s="133" t="s">
        <v>120</v>
      </c>
      <c r="D35" s="252">
        <v>3282404479</v>
      </c>
      <c r="E35" s="252">
        <v>3468251006.9200001</v>
      </c>
      <c r="F35" s="252">
        <v>3670238683.0699997</v>
      </c>
      <c r="G35" s="252">
        <v>4018724214</v>
      </c>
      <c r="H35" s="252">
        <v>4320059421.5</v>
      </c>
      <c r="I35" s="252">
        <v>4952514579.1099997</v>
      </c>
      <c r="J35" s="252">
        <v>4900000000</v>
      </c>
      <c r="K35" s="252">
        <v>5500000000</v>
      </c>
      <c r="L35" s="252">
        <v>5800000000</v>
      </c>
      <c r="M35" s="301">
        <v>6200000000</v>
      </c>
      <c r="N35" s="293">
        <f t="shared" si="4"/>
        <v>112.24489795918366</v>
      </c>
      <c r="O35" s="294">
        <f t="shared" si="4"/>
        <v>105.45454545454544</v>
      </c>
      <c r="P35" s="295">
        <f t="shared" si="4"/>
        <v>106.89655172413792</v>
      </c>
    </row>
    <row r="36" spans="1:16" ht="13.5" thickBot="1">
      <c r="A36" s="303" t="s">
        <v>180</v>
      </c>
      <c r="B36" s="307" t="s">
        <v>181</v>
      </c>
      <c r="C36" s="305" t="s">
        <v>122</v>
      </c>
      <c r="D36" s="310">
        <v>1149617085</v>
      </c>
      <c r="E36" s="310">
        <v>979354000</v>
      </c>
      <c r="F36" s="254">
        <v>855921716</v>
      </c>
      <c r="G36" s="254">
        <v>744484832</v>
      </c>
      <c r="H36" s="254">
        <v>641621597</v>
      </c>
      <c r="I36" s="254">
        <v>555682388</v>
      </c>
      <c r="J36" s="254">
        <v>1050000000</v>
      </c>
      <c r="K36" s="254">
        <v>920000000</v>
      </c>
      <c r="L36" s="254">
        <v>850000000</v>
      </c>
      <c r="M36" s="308">
        <v>750000000</v>
      </c>
      <c r="N36" s="137">
        <f t="shared" si="4"/>
        <v>87.61904761904762</v>
      </c>
      <c r="O36" s="138">
        <f t="shared" si="4"/>
        <v>92.391304347826093</v>
      </c>
      <c r="P36" s="139">
        <f t="shared" si="4"/>
        <v>88.235294117647058</v>
      </c>
    </row>
    <row r="37" spans="1:16" ht="13.5" thickBot="1">
      <c r="A37" s="122" t="s">
        <v>182</v>
      </c>
      <c r="B37" s="123" t="s">
        <v>183</v>
      </c>
      <c r="C37" s="140"/>
      <c r="D37" s="125">
        <f t="shared" ref="D37:M37" si="8">SUM(D33,D34)</f>
        <v>474220882777.38989</v>
      </c>
      <c r="E37" s="125">
        <f t="shared" si="8"/>
        <v>486149773530.82013</v>
      </c>
      <c r="F37" s="125">
        <f t="shared" si="8"/>
        <v>495152109700.49994</v>
      </c>
      <c r="G37" s="125">
        <f t="shared" si="8"/>
        <v>502119577457</v>
      </c>
      <c r="H37" s="125">
        <f t="shared" si="8"/>
        <v>512685154563.17004</v>
      </c>
      <c r="I37" s="125">
        <f t="shared" si="8"/>
        <v>519996939782.66998</v>
      </c>
      <c r="J37" s="125">
        <f t="shared" si="8"/>
        <v>542971255619</v>
      </c>
      <c r="K37" s="126">
        <f t="shared" si="8"/>
        <v>577340430259</v>
      </c>
      <c r="L37" s="125">
        <f t="shared" si="8"/>
        <v>599193819759</v>
      </c>
      <c r="M37" s="288">
        <f t="shared" si="8"/>
        <v>618313459432</v>
      </c>
      <c r="N37" s="142">
        <f t="shared" si="4"/>
        <v>106.3298331696801</v>
      </c>
      <c r="O37" s="143">
        <f t="shared" si="4"/>
        <v>103.78518259845346</v>
      </c>
      <c r="P37" s="144">
        <f t="shared" si="4"/>
        <v>103.19089400499659</v>
      </c>
    </row>
    <row r="38" spans="1:16" ht="16.5" thickBot="1">
      <c r="A38" s="145" t="s">
        <v>124</v>
      </c>
      <c r="B38" s="115" t="s">
        <v>184</v>
      </c>
      <c r="C38" s="146" t="s">
        <v>120</v>
      </c>
      <c r="D38" s="147">
        <f>3816436355.44-1833351234.42</f>
        <v>1983085121.02</v>
      </c>
      <c r="E38" s="147">
        <f>2595620755.75-1276837497.18</f>
        <v>1318783258.5699999</v>
      </c>
      <c r="F38" s="147">
        <f>4285714230.62-2748067337</f>
        <v>1537646893.6199999</v>
      </c>
      <c r="G38" s="147">
        <v>1535043163</v>
      </c>
      <c r="H38" s="147">
        <v>2095214623.03</v>
      </c>
      <c r="I38" s="147">
        <v>2027657131.51</v>
      </c>
      <c r="J38" s="147">
        <v>1976819819</v>
      </c>
      <c r="K38" s="147">
        <v>2000000000</v>
      </c>
      <c r="L38" s="147">
        <v>2000000000</v>
      </c>
      <c r="M38" s="311">
        <v>2000000000</v>
      </c>
      <c r="N38" s="148">
        <f t="shared" si="4"/>
        <v>101.17259958531406</v>
      </c>
      <c r="O38" s="149">
        <f t="shared" si="4"/>
        <v>100</v>
      </c>
      <c r="P38" s="150">
        <f t="shared" si="4"/>
        <v>100</v>
      </c>
    </row>
    <row r="39" spans="1:16" ht="13.5" thickBot="1">
      <c r="A39" s="122" t="s">
        <v>185</v>
      </c>
      <c r="B39" s="123" t="s">
        <v>316</v>
      </c>
      <c r="C39" s="140"/>
      <c r="D39" s="125">
        <f t="shared" ref="D39:M39" si="9">D37+D38</f>
        <v>476203967898.40991</v>
      </c>
      <c r="E39" s="125">
        <f t="shared" si="9"/>
        <v>487468556789.39014</v>
      </c>
      <c r="F39" s="125">
        <f t="shared" si="9"/>
        <v>496689756594.11993</v>
      </c>
      <c r="G39" s="125">
        <f t="shared" si="9"/>
        <v>503654620620</v>
      </c>
      <c r="H39" s="125">
        <f t="shared" si="9"/>
        <v>514780369186.20007</v>
      </c>
      <c r="I39" s="125">
        <f t="shared" si="9"/>
        <v>522024596914.17999</v>
      </c>
      <c r="J39" s="125">
        <f t="shared" si="9"/>
        <v>544948075438</v>
      </c>
      <c r="K39" s="126">
        <f t="shared" si="9"/>
        <v>579340430259</v>
      </c>
      <c r="L39" s="125">
        <f t="shared" si="9"/>
        <v>601193819759</v>
      </c>
      <c r="M39" s="288">
        <f t="shared" si="9"/>
        <v>620313459432</v>
      </c>
      <c r="N39" s="142">
        <f t="shared" si="4"/>
        <v>106.31112510918719</v>
      </c>
      <c r="O39" s="143">
        <f t="shared" si="4"/>
        <v>103.77211538477131</v>
      </c>
      <c r="P39" s="144">
        <f t="shared" si="4"/>
        <v>103.18027881269047</v>
      </c>
    </row>
    <row r="40" spans="1:16">
      <c r="A40" s="107" t="s">
        <v>186</v>
      </c>
      <c r="B40" s="151"/>
      <c r="C40" s="152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</row>
    <row r="41" spans="1:16">
      <c r="A41" s="107" t="s">
        <v>187</v>
      </c>
      <c r="J41" s="109"/>
      <c r="K41" s="109"/>
      <c r="L41" s="109"/>
      <c r="M41" s="109"/>
    </row>
  </sheetData>
  <mergeCells count="2">
    <mergeCell ref="N4:P4"/>
    <mergeCell ref="D22:D23"/>
  </mergeCells>
  <pageMargins left="0.41" right="0.36" top="0.53" bottom="0.52" header="0.3" footer="0.3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5"/>
  <sheetViews>
    <sheetView zoomScale="89" zoomScaleNormal="89" workbookViewId="0">
      <selection activeCell="P31" sqref="P31"/>
    </sheetView>
  </sheetViews>
  <sheetFormatPr defaultColWidth="9.33203125" defaultRowHeight="12.75"/>
  <cols>
    <col min="1" max="1" width="2.83203125" style="85" customWidth="1"/>
    <col min="2" max="2" width="48.5" style="86" customWidth="1"/>
    <col min="3" max="3" width="21.6640625" style="86" hidden="1" customWidth="1"/>
    <col min="4" max="4" width="18.5" style="86" hidden="1" customWidth="1"/>
    <col min="5" max="7" width="15.5" style="86" customWidth="1"/>
    <col min="8" max="8" width="15.83203125" style="203" hidden="1" customWidth="1"/>
    <col min="9" max="9" width="18.33203125" style="86" bestFit="1" customWidth="1"/>
    <col min="10" max="12" width="18.33203125" style="203" bestFit="1" customWidth="1"/>
    <col min="13" max="13" width="16.6640625" style="85" customWidth="1"/>
    <col min="14" max="16384" width="9.33203125" style="85"/>
  </cols>
  <sheetData>
    <row r="1" spans="2:14">
      <c r="M1" s="318" t="s">
        <v>61</v>
      </c>
    </row>
    <row r="2" spans="2:14" ht="28.5" customHeight="1">
      <c r="B2" s="508" t="s">
        <v>202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319"/>
    </row>
    <row r="3" spans="2:14" ht="13.5" thickBot="1">
      <c r="M3" s="318" t="s">
        <v>1</v>
      </c>
    </row>
    <row r="4" spans="2:14" ht="27.75" customHeight="1" thickBot="1">
      <c r="B4" s="262" t="s">
        <v>85</v>
      </c>
      <c r="C4" s="263" t="s">
        <v>113</v>
      </c>
      <c r="D4" s="263" t="s">
        <v>112</v>
      </c>
      <c r="E4" s="263" t="s">
        <v>86</v>
      </c>
      <c r="F4" s="263" t="s">
        <v>139</v>
      </c>
      <c r="G4" s="263" t="s">
        <v>143</v>
      </c>
      <c r="H4" s="265" t="s">
        <v>144</v>
      </c>
      <c r="I4" s="264" t="s">
        <v>227</v>
      </c>
      <c r="J4" s="266">
        <v>2017</v>
      </c>
      <c r="K4" s="266">
        <v>2018</v>
      </c>
      <c r="L4" s="312">
        <v>2019</v>
      </c>
      <c r="M4" s="267">
        <v>2020</v>
      </c>
      <c r="N4" s="71"/>
    </row>
    <row r="5" spans="2:14" ht="13.5" thickTop="1">
      <c r="B5" s="72" t="s">
        <v>87</v>
      </c>
      <c r="C5" s="105">
        <v>10729038</v>
      </c>
      <c r="D5" s="105">
        <v>5290051</v>
      </c>
      <c r="E5" s="73">
        <v>4953391402</v>
      </c>
      <c r="F5" s="73">
        <v>4761231806</v>
      </c>
      <c r="G5" s="73">
        <v>4561998777</v>
      </c>
      <c r="H5" s="74">
        <v>4900000000</v>
      </c>
      <c r="I5" s="259">
        <v>4719242541649</v>
      </c>
      <c r="J5" s="74">
        <v>4600000000</v>
      </c>
      <c r="K5" s="74">
        <v>4400000000</v>
      </c>
      <c r="L5" s="313">
        <v>4300000000</v>
      </c>
      <c r="M5" s="314">
        <v>4300000000</v>
      </c>
      <c r="N5" s="71"/>
    </row>
    <row r="6" spans="2:14" ht="25.5">
      <c r="B6" s="72" t="s">
        <v>88</v>
      </c>
      <c r="C6" s="105">
        <v>491391</v>
      </c>
      <c r="D6" s="105">
        <v>552756</v>
      </c>
      <c r="E6" s="73">
        <v>1169867280</v>
      </c>
      <c r="F6" s="73">
        <v>1769916829</v>
      </c>
      <c r="G6" s="73">
        <v>0</v>
      </c>
      <c r="H6" s="74">
        <v>1270000000</v>
      </c>
      <c r="I6" s="259">
        <v>3823927728</v>
      </c>
      <c r="J6" s="74">
        <v>1330000000</v>
      </c>
      <c r="K6" s="74">
        <v>900000000</v>
      </c>
      <c r="L6" s="315">
        <v>740000000</v>
      </c>
      <c r="M6" s="314">
        <v>660000000</v>
      </c>
      <c r="N6" s="71"/>
    </row>
    <row r="7" spans="2:14" ht="25.5">
      <c r="B7" s="75" t="s">
        <v>140</v>
      </c>
      <c r="C7" s="105">
        <v>0</v>
      </c>
      <c r="D7" s="105">
        <v>0</v>
      </c>
      <c r="E7" s="73">
        <v>0</v>
      </c>
      <c r="F7" s="73">
        <v>0</v>
      </c>
      <c r="G7" s="73">
        <v>0</v>
      </c>
      <c r="H7" s="74">
        <v>1000000000</v>
      </c>
      <c r="I7" s="259">
        <v>1000000000</v>
      </c>
      <c r="J7" s="74">
        <v>1000000000</v>
      </c>
      <c r="K7" s="74">
        <v>0</v>
      </c>
      <c r="L7" s="315">
        <v>0</v>
      </c>
      <c r="M7" s="320">
        <v>0</v>
      </c>
      <c r="N7" s="71"/>
    </row>
    <row r="8" spans="2:14" ht="25.5">
      <c r="B8" s="75" t="s">
        <v>141</v>
      </c>
      <c r="C8" s="105">
        <v>1000000</v>
      </c>
      <c r="D8" s="105">
        <v>1000000</v>
      </c>
      <c r="E8" s="73">
        <v>1500000000</v>
      </c>
      <c r="F8" s="73">
        <v>1250000000</v>
      </c>
      <c r="G8" s="73">
        <v>0</v>
      </c>
      <c r="H8" s="74">
        <v>2200000000</v>
      </c>
      <c r="I8" s="259">
        <v>2200000000</v>
      </c>
      <c r="J8" s="74">
        <v>2800000000</v>
      </c>
      <c r="K8" s="74">
        <v>2800000000</v>
      </c>
      <c r="L8" s="74">
        <v>0</v>
      </c>
      <c r="M8" s="320">
        <v>0</v>
      </c>
      <c r="N8" s="71"/>
    </row>
    <row r="9" spans="2:14">
      <c r="B9" s="75" t="s">
        <v>89</v>
      </c>
      <c r="C9" s="106">
        <v>0</v>
      </c>
      <c r="D9" s="106">
        <v>0</v>
      </c>
      <c r="E9" s="76">
        <v>0</v>
      </c>
      <c r="F9" s="76">
        <v>0</v>
      </c>
      <c r="G9" s="76">
        <v>0</v>
      </c>
      <c r="H9" s="74">
        <v>250000000</v>
      </c>
      <c r="I9" s="260">
        <v>0</v>
      </c>
      <c r="J9" s="74">
        <v>250000000</v>
      </c>
      <c r="K9" s="74">
        <v>250000000</v>
      </c>
      <c r="L9" s="74">
        <v>250000000</v>
      </c>
      <c r="M9" s="320">
        <v>250000000</v>
      </c>
      <c r="N9" s="71"/>
    </row>
    <row r="10" spans="2:14">
      <c r="B10" s="202" t="s">
        <v>203</v>
      </c>
      <c r="C10" s="106"/>
      <c r="D10" s="106"/>
      <c r="E10" s="76"/>
      <c r="F10" s="76"/>
      <c r="G10" s="76">
        <v>2775000000</v>
      </c>
      <c r="H10" s="74"/>
      <c r="I10" s="260">
        <v>0</v>
      </c>
      <c r="J10" s="74"/>
      <c r="K10" s="74"/>
      <c r="L10" s="315"/>
      <c r="M10" s="320"/>
      <c r="N10" s="71"/>
    </row>
    <row r="11" spans="2:14">
      <c r="B11" s="72" t="s">
        <v>90</v>
      </c>
      <c r="C11" s="105">
        <v>2520028</v>
      </c>
      <c r="D11" s="105">
        <v>2628195</v>
      </c>
      <c r="E11" s="73">
        <v>2170849929</v>
      </c>
      <c r="F11" s="73">
        <v>2051710052</v>
      </c>
      <c r="G11" s="73">
        <v>1394124824</v>
      </c>
      <c r="H11" s="74">
        <v>1936000000</v>
      </c>
      <c r="I11" s="259">
        <v>1582367083</v>
      </c>
      <c r="J11" s="74">
        <v>1291000000</v>
      </c>
      <c r="K11" s="74">
        <v>453000000</v>
      </c>
      <c r="L11" s="74">
        <v>346000000</v>
      </c>
      <c r="M11" s="320">
        <v>331000000</v>
      </c>
      <c r="N11" s="71"/>
    </row>
    <row r="12" spans="2:14" ht="25.5">
      <c r="B12" s="72" t="s">
        <v>91</v>
      </c>
      <c r="C12" s="105">
        <v>7203000</v>
      </c>
      <c r="D12" s="105">
        <v>0</v>
      </c>
      <c r="E12" s="73">
        <v>0</v>
      </c>
      <c r="F12" s="73">
        <v>0</v>
      </c>
      <c r="G12" s="73">
        <v>0</v>
      </c>
      <c r="H12" s="74">
        <v>1000000</v>
      </c>
      <c r="I12" s="259">
        <v>0</v>
      </c>
      <c r="J12" s="74">
        <v>1000000</v>
      </c>
      <c r="K12" s="74">
        <v>0</v>
      </c>
      <c r="L12" s="74">
        <v>0</v>
      </c>
      <c r="M12" s="320">
        <v>0</v>
      </c>
      <c r="N12" s="71"/>
    </row>
    <row r="13" spans="2:14">
      <c r="B13" s="72" t="s">
        <v>92</v>
      </c>
      <c r="C13" s="105">
        <v>2255113</v>
      </c>
      <c r="D13" s="105">
        <v>2172521</v>
      </c>
      <c r="E13" s="73">
        <v>1710072568</v>
      </c>
      <c r="F13" s="73">
        <v>1730670043</v>
      </c>
      <c r="G13" s="73">
        <v>1666896627</v>
      </c>
      <c r="H13" s="74">
        <v>1711000000</v>
      </c>
      <c r="I13" s="259">
        <v>1607454337</v>
      </c>
      <c r="J13" s="74">
        <v>1669276814</v>
      </c>
      <c r="K13" s="74">
        <v>866916193</v>
      </c>
      <c r="L13" s="74">
        <v>591540798</v>
      </c>
      <c r="M13" s="320">
        <v>362405902</v>
      </c>
      <c r="N13" s="71"/>
    </row>
    <row r="14" spans="2:14">
      <c r="B14" s="72"/>
      <c r="C14" s="105"/>
      <c r="D14" s="105"/>
      <c r="E14" s="73"/>
      <c r="F14" s="73"/>
      <c r="G14" s="73"/>
      <c r="H14" s="74"/>
      <c r="I14" s="259"/>
      <c r="J14" s="74"/>
      <c r="K14" s="74"/>
      <c r="L14" s="315"/>
      <c r="M14" s="320"/>
      <c r="N14" s="71"/>
    </row>
    <row r="15" spans="2:14">
      <c r="B15" s="72" t="s">
        <v>93</v>
      </c>
      <c r="C15" s="105">
        <v>6300</v>
      </c>
      <c r="D15" s="105">
        <v>6300</v>
      </c>
      <c r="E15" s="73">
        <v>6300000</v>
      </c>
      <c r="F15" s="73">
        <v>6300000</v>
      </c>
      <c r="G15" s="73">
        <v>8000000</v>
      </c>
      <c r="H15" s="74">
        <v>6300000</v>
      </c>
      <c r="I15" s="259">
        <v>6300000</v>
      </c>
      <c r="J15" s="74">
        <v>6300000</v>
      </c>
      <c r="K15" s="74">
        <v>6300000</v>
      </c>
      <c r="L15" s="74">
        <v>6300000</v>
      </c>
      <c r="M15" s="320">
        <v>6300000</v>
      </c>
      <c r="N15" s="71"/>
    </row>
    <row r="16" spans="2:14">
      <c r="B16" s="72" t="s">
        <v>94</v>
      </c>
      <c r="C16" s="105">
        <v>6650</v>
      </c>
      <c r="D16" s="105">
        <v>6650</v>
      </c>
      <c r="E16" s="73">
        <v>6750000</v>
      </c>
      <c r="F16" s="73">
        <v>6750000</v>
      </c>
      <c r="G16" s="73">
        <v>6750000</v>
      </c>
      <c r="H16" s="74">
        <v>6750000</v>
      </c>
      <c r="I16" s="259">
        <v>6750000</v>
      </c>
      <c r="J16" s="74">
        <v>6750000</v>
      </c>
      <c r="K16" s="74">
        <v>5750000</v>
      </c>
      <c r="L16" s="74">
        <v>5750000</v>
      </c>
      <c r="M16" s="320">
        <v>5750000</v>
      </c>
      <c r="N16" s="71"/>
    </row>
    <row r="17" spans="2:14">
      <c r="B17" s="72" t="s">
        <v>95</v>
      </c>
      <c r="C17" s="105">
        <v>1530</v>
      </c>
      <c r="D17" s="105">
        <v>1530</v>
      </c>
      <c r="E17" s="73">
        <v>1530000</v>
      </c>
      <c r="F17" s="73">
        <v>1530000</v>
      </c>
      <c r="G17" s="73">
        <v>1530000</v>
      </c>
      <c r="H17" s="74">
        <v>1530000</v>
      </c>
      <c r="I17" s="259">
        <v>1530000</v>
      </c>
      <c r="J17" s="74">
        <v>1530000</v>
      </c>
      <c r="K17" s="74">
        <v>1530000</v>
      </c>
      <c r="L17" s="74">
        <v>1530000</v>
      </c>
      <c r="M17" s="320">
        <v>1530000</v>
      </c>
      <c r="N17" s="71"/>
    </row>
    <row r="18" spans="2:14">
      <c r="B18" s="72" t="s">
        <v>96</v>
      </c>
      <c r="C18" s="105">
        <v>270</v>
      </c>
      <c r="D18" s="105">
        <v>270</v>
      </c>
      <c r="E18" s="73">
        <v>270000</v>
      </c>
      <c r="F18" s="73">
        <v>270000</v>
      </c>
      <c r="G18" s="73">
        <v>270000</v>
      </c>
      <c r="H18" s="74">
        <v>270000</v>
      </c>
      <c r="I18" s="259">
        <v>270000</v>
      </c>
      <c r="J18" s="74">
        <v>270000</v>
      </c>
      <c r="K18" s="74">
        <v>270000</v>
      </c>
      <c r="L18" s="74">
        <v>270000</v>
      </c>
      <c r="M18" s="320">
        <v>270000</v>
      </c>
      <c r="N18" s="71"/>
    </row>
    <row r="19" spans="2:14">
      <c r="B19" s="72" t="s">
        <v>97</v>
      </c>
      <c r="C19" s="105">
        <v>1800</v>
      </c>
      <c r="D19" s="105">
        <v>1800</v>
      </c>
      <c r="E19" s="73">
        <v>1800000</v>
      </c>
      <c r="F19" s="73">
        <v>1800000</v>
      </c>
      <c r="G19" s="73">
        <v>1800000</v>
      </c>
      <c r="H19" s="74">
        <v>1800000</v>
      </c>
      <c r="I19" s="259">
        <v>1800000</v>
      </c>
      <c r="J19" s="74">
        <v>1800000</v>
      </c>
      <c r="K19" s="74">
        <v>1800000</v>
      </c>
      <c r="L19" s="74">
        <v>1800000</v>
      </c>
      <c r="M19" s="320">
        <v>1800000</v>
      </c>
      <c r="N19" s="71"/>
    </row>
    <row r="20" spans="2:14" ht="38.25">
      <c r="B20" s="72" t="s">
        <v>98</v>
      </c>
      <c r="C20" s="105">
        <v>305401</v>
      </c>
      <c r="D20" s="105">
        <v>634536</v>
      </c>
      <c r="E20" s="73">
        <v>258262000</v>
      </c>
      <c r="F20" s="73">
        <v>662443771</v>
      </c>
      <c r="G20" s="73">
        <v>207312028</v>
      </c>
      <c r="H20" s="74">
        <v>850000000</v>
      </c>
      <c r="I20" s="259">
        <v>192177263</v>
      </c>
      <c r="J20" s="74">
        <v>842000000</v>
      </c>
      <c r="K20" s="74">
        <v>850000000</v>
      </c>
      <c r="L20" s="74">
        <v>850000000</v>
      </c>
      <c r="M20" s="320">
        <v>850000000</v>
      </c>
      <c r="N20" s="71" t="s">
        <v>99</v>
      </c>
    </row>
    <row r="21" spans="2:14">
      <c r="B21" s="75" t="s">
        <v>100</v>
      </c>
      <c r="C21" s="106">
        <v>5587830</v>
      </c>
      <c r="D21" s="106">
        <v>5744749</v>
      </c>
      <c r="E21" s="76">
        <v>6690088274</v>
      </c>
      <c r="F21" s="76">
        <v>6888595237</v>
      </c>
      <c r="G21" s="76">
        <v>6817342641</v>
      </c>
      <c r="H21" s="74">
        <v>7200000000</v>
      </c>
      <c r="I21" s="260">
        <v>6806990941</v>
      </c>
      <c r="J21" s="74">
        <v>7300000000</v>
      </c>
      <c r="K21" s="74">
        <v>7200000000</v>
      </c>
      <c r="L21" s="74">
        <v>7300000000</v>
      </c>
      <c r="M21" s="320">
        <v>7400000000</v>
      </c>
      <c r="N21" s="71"/>
    </row>
    <row r="22" spans="2:14">
      <c r="B22" s="72" t="s">
        <v>101</v>
      </c>
      <c r="C22" s="105">
        <v>491454</v>
      </c>
      <c r="D22" s="105">
        <v>494837</v>
      </c>
      <c r="E22" s="73">
        <v>470862919</v>
      </c>
      <c r="F22" s="73">
        <v>488137917</v>
      </c>
      <c r="G22" s="73">
        <v>483238125</v>
      </c>
      <c r="H22" s="74">
        <v>512405000</v>
      </c>
      <c r="I22" s="259">
        <v>507113543</v>
      </c>
      <c r="J22" s="74">
        <v>546300000</v>
      </c>
      <c r="K22" s="74">
        <v>569300000</v>
      </c>
      <c r="L22" s="74">
        <v>569300000</v>
      </c>
      <c r="M22" s="320">
        <v>579300000</v>
      </c>
      <c r="N22" s="71"/>
    </row>
    <row r="23" spans="2:14">
      <c r="B23" s="75" t="s">
        <v>102</v>
      </c>
      <c r="C23" s="106">
        <v>0</v>
      </c>
      <c r="D23" s="106">
        <v>0</v>
      </c>
      <c r="E23" s="76">
        <v>483407200</v>
      </c>
      <c r="F23" s="76">
        <v>42480930</v>
      </c>
      <c r="G23" s="76">
        <v>0</v>
      </c>
      <c r="H23" s="74">
        <v>0</v>
      </c>
      <c r="I23" s="260">
        <v>0</v>
      </c>
      <c r="J23" s="74">
        <v>673900000</v>
      </c>
      <c r="K23" s="74">
        <v>0</v>
      </c>
      <c r="L23" s="74">
        <v>125910000</v>
      </c>
      <c r="M23" s="320">
        <v>0</v>
      </c>
      <c r="N23" s="71"/>
    </row>
    <row r="24" spans="2:14">
      <c r="B24" s="75"/>
      <c r="C24" s="106"/>
      <c r="D24" s="106"/>
      <c r="E24" s="76"/>
      <c r="F24" s="76"/>
      <c r="G24" s="76"/>
      <c r="H24" s="74"/>
      <c r="I24" s="260"/>
      <c r="J24" s="74"/>
      <c r="K24" s="74"/>
      <c r="L24" s="315"/>
      <c r="M24" s="320"/>
      <c r="N24" s="71"/>
    </row>
    <row r="25" spans="2:14" ht="25.5">
      <c r="B25" s="202" t="s">
        <v>103</v>
      </c>
      <c r="C25" s="106">
        <f>1074348+9183550+966264</f>
        <v>11224162</v>
      </c>
      <c r="D25" s="106">
        <f>1035651+9010404+968383</f>
        <v>11014438</v>
      </c>
      <c r="E25" s="204">
        <v>9277415100</v>
      </c>
      <c r="F25" s="204">
        <v>9288709000</v>
      </c>
      <c r="G25" s="204">
        <v>9289958068</v>
      </c>
      <c r="H25" s="74">
        <v>9421005044</v>
      </c>
      <c r="I25" s="261">
        <v>9420322548</v>
      </c>
      <c r="J25" s="74">
        <v>10237267628</v>
      </c>
      <c r="K25" s="74">
        <v>10734435544</v>
      </c>
      <c r="L25" s="74">
        <v>11252573144</v>
      </c>
      <c r="M25" s="320">
        <v>11798344428</v>
      </c>
      <c r="N25" s="71"/>
    </row>
    <row r="26" spans="2:14">
      <c r="B26" s="202" t="s">
        <v>318</v>
      </c>
      <c r="C26" s="106"/>
      <c r="D26" s="106"/>
      <c r="E26" s="76"/>
      <c r="F26" s="76"/>
      <c r="G26" s="76"/>
      <c r="H26" s="74"/>
      <c r="I26" s="260"/>
      <c r="J26" s="74"/>
      <c r="K26" s="74">
        <v>45000000</v>
      </c>
      <c r="L26" s="315">
        <v>233000000</v>
      </c>
      <c r="M26" s="320">
        <v>550000000</v>
      </c>
      <c r="N26" s="71"/>
    </row>
    <row r="27" spans="2:14">
      <c r="B27" s="72" t="s">
        <v>104</v>
      </c>
      <c r="C27" s="105">
        <v>52717219</v>
      </c>
      <c r="D27" s="105">
        <v>52867264</v>
      </c>
      <c r="E27" s="73">
        <v>53676144801</v>
      </c>
      <c r="F27" s="73">
        <v>59867077552</v>
      </c>
      <c r="G27" s="76">
        <v>60944361725</v>
      </c>
      <c r="H27" s="74">
        <v>63058000000</v>
      </c>
      <c r="I27" s="260">
        <v>62253525120</v>
      </c>
      <c r="J27" s="74">
        <v>66353624000</v>
      </c>
      <c r="K27" s="74">
        <v>69791256000</v>
      </c>
      <c r="L27" s="74">
        <v>73320432000</v>
      </c>
      <c r="M27" s="320">
        <v>76849608000</v>
      </c>
      <c r="N27" s="71"/>
    </row>
    <row r="28" spans="2:14">
      <c r="B28" s="75" t="s">
        <v>105</v>
      </c>
      <c r="C28" s="106">
        <v>23649</v>
      </c>
      <c r="D28" s="106">
        <v>626526</v>
      </c>
      <c r="E28" s="76">
        <v>986888271</v>
      </c>
      <c r="F28" s="76">
        <v>1020516028</v>
      </c>
      <c r="G28" s="76">
        <v>12510504</v>
      </c>
      <c r="H28" s="74">
        <v>599742550</v>
      </c>
      <c r="I28" s="260">
        <v>532334362</v>
      </c>
      <c r="J28" s="74">
        <v>691412000</v>
      </c>
      <c r="K28" s="74">
        <v>1043491000</v>
      </c>
      <c r="L28" s="74">
        <v>529102000</v>
      </c>
      <c r="M28" s="320">
        <v>605400000</v>
      </c>
      <c r="N28" s="71" t="s">
        <v>99</v>
      </c>
    </row>
    <row r="29" spans="2:14">
      <c r="B29" s="72" t="s">
        <v>106</v>
      </c>
      <c r="C29" s="105"/>
      <c r="D29" s="105">
        <v>700000</v>
      </c>
      <c r="E29" s="73">
        <v>700000000</v>
      </c>
      <c r="F29" s="73">
        <v>680000000</v>
      </c>
      <c r="G29" s="73">
        <v>700000000</v>
      </c>
      <c r="H29" s="74">
        <v>700000000</v>
      </c>
      <c r="I29" s="259">
        <v>700000000</v>
      </c>
      <c r="J29" s="74">
        <v>700000000</v>
      </c>
      <c r="K29" s="74">
        <v>700000000</v>
      </c>
      <c r="L29" s="74">
        <v>700000000</v>
      </c>
      <c r="M29" s="320">
        <v>700000000</v>
      </c>
      <c r="N29" s="71" t="s">
        <v>99</v>
      </c>
    </row>
    <row r="30" spans="2:14" ht="51">
      <c r="B30" s="72" t="s">
        <v>107</v>
      </c>
      <c r="C30" s="105">
        <v>88975</v>
      </c>
      <c r="D30" s="105">
        <v>113217</v>
      </c>
      <c r="E30" s="73">
        <v>94886587</v>
      </c>
      <c r="F30" s="73">
        <v>95651373</v>
      </c>
      <c r="G30" s="73">
        <v>97997859</v>
      </c>
      <c r="H30" s="74">
        <v>117000000</v>
      </c>
      <c r="I30" s="259">
        <v>84930741</v>
      </c>
      <c r="J30" s="74">
        <v>119000000</v>
      </c>
      <c r="K30" s="74">
        <v>122000000</v>
      </c>
      <c r="L30" s="74">
        <v>125000000</v>
      </c>
      <c r="M30" s="320">
        <v>128000000</v>
      </c>
      <c r="N30" s="71" t="s">
        <v>99</v>
      </c>
    </row>
    <row r="31" spans="2:14" ht="25.5">
      <c r="B31" s="205" t="s">
        <v>204</v>
      </c>
      <c r="C31" s="206"/>
      <c r="D31" s="206"/>
      <c r="E31" s="207"/>
      <c r="F31" s="207"/>
      <c r="G31" s="207"/>
      <c r="H31" s="77">
        <v>26500000</v>
      </c>
      <c r="I31" s="207">
        <v>2317797</v>
      </c>
      <c r="J31" s="77">
        <v>28500000</v>
      </c>
      <c r="K31" s="77">
        <v>36500000</v>
      </c>
      <c r="L31" s="77">
        <v>36500000</v>
      </c>
      <c r="M31" s="321">
        <v>0</v>
      </c>
      <c r="N31" s="71" t="s">
        <v>99</v>
      </c>
    </row>
    <row r="32" spans="2:14">
      <c r="B32" s="208" t="s">
        <v>108</v>
      </c>
      <c r="C32" s="206">
        <v>683143</v>
      </c>
      <c r="D32" s="206">
        <v>700120</v>
      </c>
      <c r="E32" s="207">
        <v>1612915316</v>
      </c>
      <c r="F32" s="207">
        <v>1237713469</v>
      </c>
      <c r="G32" s="207">
        <v>1062369841</v>
      </c>
      <c r="H32" s="77">
        <v>1042510000</v>
      </c>
      <c r="I32" s="207">
        <v>810190180</v>
      </c>
      <c r="J32" s="77">
        <v>1034500000</v>
      </c>
      <c r="K32" s="77">
        <v>1297100000</v>
      </c>
      <c r="L32" s="77">
        <v>1252700000</v>
      </c>
      <c r="M32" s="321">
        <v>1254480000</v>
      </c>
      <c r="N32" s="71"/>
    </row>
    <row r="33" spans="1:14">
      <c r="B33" s="205" t="s">
        <v>109</v>
      </c>
      <c r="C33" s="209">
        <v>490000</v>
      </c>
      <c r="D33" s="209">
        <v>840000</v>
      </c>
      <c r="E33" s="210">
        <v>500000000</v>
      </c>
      <c r="F33" s="210">
        <v>565000000</v>
      </c>
      <c r="G33" s="210">
        <v>605000000</v>
      </c>
      <c r="H33" s="77">
        <v>605000000</v>
      </c>
      <c r="I33" s="210">
        <v>605000000</v>
      </c>
      <c r="J33" s="77">
        <v>605000000</v>
      </c>
      <c r="K33" s="77">
        <v>605000000</v>
      </c>
      <c r="L33" s="77">
        <v>605000000</v>
      </c>
      <c r="M33" s="321">
        <v>605000000</v>
      </c>
      <c r="N33" s="71" t="s">
        <v>99</v>
      </c>
    </row>
    <row r="34" spans="1:14" ht="25.5">
      <c r="B34" s="205" t="s">
        <v>110</v>
      </c>
      <c r="C34" s="209">
        <v>2532350</v>
      </c>
      <c r="D34" s="209">
        <v>334065</v>
      </c>
      <c r="E34" s="210">
        <v>139000000</v>
      </c>
      <c r="F34" s="210">
        <v>1671880820</v>
      </c>
      <c r="G34" s="210">
        <v>1034323795</v>
      </c>
      <c r="H34" s="77">
        <v>0</v>
      </c>
      <c r="I34" s="210">
        <v>0</v>
      </c>
      <c r="J34" s="77">
        <v>0</v>
      </c>
      <c r="K34" s="77">
        <v>0</v>
      </c>
      <c r="L34" s="77">
        <v>0</v>
      </c>
      <c r="M34" s="321">
        <v>0</v>
      </c>
      <c r="N34" s="71" t="s">
        <v>99</v>
      </c>
    </row>
    <row r="35" spans="1:14">
      <c r="B35" s="205" t="s">
        <v>111</v>
      </c>
      <c r="C35" s="209">
        <v>36326978</v>
      </c>
      <c r="D35" s="209">
        <v>34844777</v>
      </c>
      <c r="E35" s="210">
        <v>37229458017</v>
      </c>
      <c r="F35" s="210">
        <v>39027802063</v>
      </c>
      <c r="G35" s="210">
        <v>35729638843</v>
      </c>
      <c r="H35" s="77">
        <v>40500000000</v>
      </c>
      <c r="I35" s="210">
        <v>36687392166</v>
      </c>
      <c r="J35" s="77">
        <v>37500000000</v>
      </c>
      <c r="K35" s="77">
        <v>39500000000</v>
      </c>
      <c r="L35" s="77">
        <v>40000000000</v>
      </c>
      <c r="M35" s="320">
        <v>40500000000</v>
      </c>
      <c r="N35" s="71"/>
    </row>
    <row r="36" spans="1:14" ht="13.5" thickBot="1">
      <c r="A36" s="211"/>
      <c r="B36" s="212"/>
      <c r="C36" s="213"/>
      <c r="D36" s="213"/>
      <c r="E36" s="214"/>
      <c r="F36" s="214"/>
      <c r="G36" s="214"/>
      <c r="H36" s="215"/>
      <c r="I36" s="214"/>
      <c r="J36" s="215"/>
      <c r="K36" s="215"/>
      <c r="L36" s="316"/>
      <c r="M36" s="317"/>
      <c r="N36" s="71"/>
    </row>
    <row r="37" spans="1:14">
      <c r="A37" s="211"/>
      <c r="B37" s="216" t="s">
        <v>208</v>
      </c>
      <c r="C37" s="217"/>
      <c r="D37" s="217"/>
      <c r="E37" s="218"/>
      <c r="F37" s="218"/>
      <c r="G37" s="218"/>
      <c r="I37" s="218"/>
    </row>
    <row r="38" spans="1:14">
      <c r="A38" s="211"/>
      <c r="B38" s="219"/>
      <c r="C38" s="219"/>
      <c r="D38" s="219"/>
      <c r="E38" s="219"/>
      <c r="F38" s="219"/>
      <c r="G38" s="219"/>
      <c r="H38" s="220"/>
      <c r="I38" s="219"/>
      <c r="J38" s="220"/>
      <c r="K38" s="220"/>
      <c r="L38" s="220"/>
      <c r="M38" s="211"/>
    </row>
    <row r="39" spans="1:14">
      <c r="A39" s="211"/>
      <c r="B39" s="219"/>
      <c r="C39" s="219"/>
      <c r="D39" s="219"/>
      <c r="E39" s="219"/>
      <c r="F39" s="219"/>
      <c r="G39" s="219"/>
      <c r="H39" s="220"/>
      <c r="I39" s="219"/>
      <c r="J39" s="220"/>
      <c r="K39" s="220"/>
      <c r="L39" s="220"/>
      <c r="M39" s="211"/>
    </row>
    <row r="40" spans="1:14">
      <c r="A40" s="211"/>
      <c r="B40" s="219"/>
      <c r="C40" s="219"/>
      <c r="D40" s="219"/>
      <c r="E40" s="219"/>
      <c r="F40" s="219"/>
      <c r="G40" s="219"/>
      <c r="H40" s="220"/>
      <c r="I40" s="219"/>
      <c r="J40" s="220"/>
      <c r="K40" s="220"/>
      <c r="L40" s="220"/>
      <c r="M40" s="211"/>
    </row>
    <row r="41" spans="1:14">
      <c r="A41" s="211"/>
      <c r="B41" s="219"/>
      <c r="C41" s="219"/>
      <c r="D41" s="219"/>
      <c r="E41" s="219"/>
      <c r="F41" s="219"/>
      <c r="G41" s="219"/>
      <c r="H41" s="220"/>
      <c r="I41" s="219"/>
      <c r="J41" s="220"/>
      <c r="K41" s="220"/>
      <c r="L41" s="220"/>
      <c r="M41" s="211"/>
    </row>
    <row r="42" spans="1:14">
      <c r="A42" s="211"/>
      <c r="B42" s="219"/>
      <c r="C42" s="219"/>
      <c r="D42" s="219"/>
      <c r="E42" s="219"/>
      <c r="F42" s="219"/>
      <c r="G42" s="219"/>
      <c r="H42" s="220"/>
      <c r="I42" s="219"/>
      <c r="J42" s="220"/>
      <c r="K42" s="220"/>
      <c r="L42" s="220"/>
      <c r="M42" s="211"/>
    </row>
    <row r="43" spans="1:14">
      <c r="A43" s="211"/>
      <c r="B43" s="219"/>
      <c r="C43" s="219"/>
      <c r="D43" s="219"/>
      <c r="E43" s="219"/>
      <c r="F43" s="219"/>
      <c r="G43" s="219"/>
      <c r="H43" s="220"/>
      <c r="I43" s="219"/>
      <c r="J43" s="220"/>
      <c r="K43" s="220"/>
      <c r="L43" s="220"/>
      <c r="M43" s="211"/>
    </row>
    <row r="44" spans="1:14">
      <c r="A44" s="211"/>
      <c r="B44" s="219"/>
      <c r="C44" s="219"/>
      <c r="D44" s="219"/>
      <c r="E44" s="219"/>
      <c r="F44" s="219"/>
      <c r="G44" s="219"/>
      <c r="H44" s="220"/>
      <c r="I44" s="219"/>
      <c r="J44" s="220"/>
      <c r="K44" s="220"/>
      <c r="L44" s="220"/>
      <c r="M44" s="211"/>
    </row>
    <row r="45" spans="1:14">
      <c r="A45" s="211"/>
      <c r="B45" s="219"/>
      <c r="C45" s="219"/>
      <c r="D45" s="219"/>
      <c r="E45" s="219"/>
      <c r="F45" s="219"/>
      <c r="G45" s="219"/>
      <c r="H45" s="220"/>
      <c r="I45" s="219"/>
      <c r="J45" s="220"/>
      <c r="K45" s="220"/>
      <c r="L45" s="220"/>
      <c r="M45" s="211"/>
    </row>
  </sheetData>
  <mergeCells count="1">
    <mergeCell ref="B2:L2"/>
  </mergeCells>
  <phoneticPr fontId="0" type="noConversion"/>
  <printOptions horizontalCentered="1"/>
  <pageMargins left="0.55118110236220474" right="0.47244094488188981" top="0.6692913385826772" bottom="0.70866141732283472" header="0.39370078740157483" footer="0.43307086614173229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3"/>
  <sheetViews>
    <sheetView topLeftCell="A112" zoomScale="78" zoomScaleNormal="78" workbookViewId="0">
      <selection activeCell="F143" sqref="F143"/>
    </sheetView>
  </sheetViews>
  <sheetFormatPr defaultColWidth="9.33203125" defaultRowHeight="12.75"/>
  <cols>
    <col min="1" max="1" width="41.6640625" style="223" customWidth="1"/>
    <col min="2" max="2" width="54.1640625" style="223" customWidth="1"/>
    <col min="3" max="4" width="18.33203125" style="223" customWidth="1"/>
    <col min="5" max="5" width="14" style="223" bestFit="1" customWidth="1"/>
    <col min="6" max="6" width="15.33203125" style="223" bestFit="1" customWidth="1"/>
    <col min="7" max="16384" width="9.33203125" style="223"/>
  </cols>
  <sheetData>
    <row r="1" spans="1:4">
      <c r="D1" s="327" t="s">
        <v>82</v>
      </c>
    </row>
    <row r="2" spans="1:4">
      <c r="A2" s="516"/>
      <c r="B2" s="516"/>
      <c r="C2" s="516"/>
      <c r="D2" s="516"/>
    </row>
    <row r="3" spans="1:4" ht="38.25" customHeight="1">
      <c r="A3" s="520" t="s">
        <v>229</v>
      </c>
      <c r="B3" s="520"/>
      <c r="C3" s="520"/>
      <c r="D3" s="520"/>
    </row>
    <row r="4" spans="1:4">
      <c r="A4" s="324"/>
      <c r="B4" s="324"/>
      <c r="C4" s="324"/>
      <c r="D4" s="326" t="s">
        <v>1</v>
      </c>
    </row>
    <row r="5" spans="1:4" ht="51" customHeight="1">
      <c r="A5" s="521" t="s">
        <v>3</v>
      </c>
      <c r="B5" s="521" t="s">
        <v>230</v>
      </c>
      <c r="C5" s="524" t="s">
        <v>231</v>
      </c>
      <c r="D5" s="524" t="s">
        <v>232</v>
      </c>
    </row>
    <row r="6" spans="1:4">
      <c r="A6" s="522"/>
      <c r="B6" s="522"/>
      <c r="C6" s="525"/>
      <c r="D6" s="525"/>
    </row>
    <row r="7" spans="1:4">
      <c r="A7" s="523"/>
      <c r="B7" s="523"/>
      <c r="C7" s="526"/>
      <c r="D7" s="526"/>
    </row>
    <row r="8" spans="1:4" ht="15" customHeight="1">
      <c r="A8" s="274" t="s">
        <v>233</v>
      </c>
      <c r="B8" s="275" t="s">
        <v>234</v>
      </c>
      <c r="C8" s="276">
        <v>0</v>
      </c>
      <c r="D8" s="276">
        <v>1219470</v>
      </c>
    </row>
    <row r="9" spans="1:4" ht="15" customHeight="1">
      <c r="A9" s="509" t="s">
        <v>235</v>
      </c>
      <c r="B9" s="510"/>
      <c r="C9" s="277">
        <v>0</v>
      </c>
      <c r="D9" s="277">
        <v>1219470</v>
      </c>
    </row>
    <row r="10" spans="1:4" ht="15" customHeight="1">
      <c r="A10" s="517" t="s">
        <v>236</v>
      </c>
      <c r="B10" s="275" t="s">
        <v>237</v>
      </c>
      <c r="C10" s="276">
        <v>0</v>
      </c>
      <c r="D10" s="276">
        <v>0</v>
      </c>
    </row>
    <row r="11" spans="1:4" ht="15" customHeight="1">
      <c r="A11" s="518"/>
      <c r="B11" s="275" t="s">
        <v>238</v>
      </c>
      <c r="C11" s="276">
        <v>0</v>
      </c>
      <c r="D11" s="276">
        <v>0</v>
      </c>
    </row>
    <row r="12" spans="1:4" ht="15" customHeight="1">
      <c r="A12" s="518"/>
      <c r="B12" s="275" t="s">
        <v>239</v>
      </c>
      <c r="C12" s="276">
        <v>0</v>
      </c>
      <c r="D12" s="276">
        <v>0</v>
      </c>
    </row>
    <row r="13" spans="1:4" ht="15" customHeight="1">
      <c r="A13" s="518"/>
      <c r="B13" s="275" t="s">
        <v>240</v>
      </c>
      <c r="C13" s="276">
        <v>0</v>
      </c>
      <c r="D13" s="276">
        <v>0</v>
      </c>
    </row>
    <row r="14" spans="1:4" ht="15" customHeight="1">
      <c r="A14" s="518"/>
      <c r="B14" s="275" t="s">
        <v>241</v>
      </c>
      <c r="C14" s="276">
        <v>15092885</v>
      </c>
      <c r="D14" s="276">
        <v>59212650</v>
      </c>
    </row>
    <row r="15" spans="1:4" ht="15" customHeight="1">
      <c r="A15" s="518"/>
      <c r="B15" s="275" t="s">
        <v>242</v>
      </c>
      <c r="C15" s="276">
        <v>0</v>
      </c>
      <c r="D15" s="276">
        <v>0</v>
      </c>
    </row>
    <row r="16" spans="1:4" ht="15" customHeight="1">
      <c r="A16" s="518"/>
      <c r="B16" s="275" t="s">
        <v>243</v>
      </c>
      <c r="C16" s="276">
        <v>0</v>
      </c>
      <c r="D16" s="276">
        <v>0</v>
      </c>
    </row>
    <row r="17" spans="1:4" ht="15" customHeight="1">
      <c r="A17" s="519"/>
      <c r="B17" s="275" t="s">
        <v>244</v>
      </c>
      <c r="C17" s="276">
        <v>207259</v>
      </c>
      <c r="D17" s="276">
        <v>0</v>
      </c>
    </row>
    <row r="18" spans="1:4" ht="15" customHeight="1">
      <c r="A18" s="509" t="s">
        <v>235</v>
      </c>
      <c r="B18" s="510"/>
      <c r="C18" s="277">
        <v>15300144</v>
      </c>
      <c r="D18" s="277">
        <v>59212650</v>
      </c>
    </row>
    <row r="19" spans="1:4" ht="15" customHeight="1">
      <c r="A19" s="323" t="s">
        <v>245</v>
      </c>
      <c r="B19" s="275" t="s">
        <v>246</v>
      </c>
      <c r="C19" s="276">
        <v>484050</v>
      </c>
      <c r="D19" s="276">
        <v>1452151</v>
      </c>
    </row>
    <row r="20" spans="1:4" ht="15" customHeight="1">
      <c r="A20" s="509" t="s">
        <v>235</v>
      </c>
      <c r="B20" s="510"/>
      <c r="C20" s="277">
        <v>484050</v>
      </c>
      <c r="D20" s="277">
        <v>1452151</v>
      </c>
    </row>
    <row r="21" spans="1:4" ht="15" customHeight="1">
      <c r="A21" s="517" t="s">
        <v>247</v>
      </c>
      <c r="B21" s="275" t="s">
        <v>240</v>
      </c>
      <c r="C21" s="276">
        <v>3800000</v>
      </c>
      <c r="D21" s="276">
        <v>0</v>
      </c>
    </row>
    <row r="22" spans="1:4" ht="15" customHeight="1">
      <c r="A22" s="518"/>
      <c r="B22" s="275" t="s">
        <v>241</v>
      </c>
      <c r="C22" s="276">
        <v>9782000</v>
      </c>
      <c r="D22" s="276">
        <v>15614000</v>
      </c>
    </row>
    <row r="23" spans="1:4" ht="15" customHeight="1">
      <c r="A23" s="519"/>
      <c r="B23" s="275" t="s">
        <v>248</v>
      </c>
      <c r="C23" s="276">
        <v>22000000</v>
      </c>
      <c r="D23" s="276">
        <v>123000000</v>
      </c>
    </row>
    <row r="24" spans="1:4" ht="15" customHeight="1">
      <c r="A24" s="509" t="s">
        <v>235</v>
      </c>
      <c r="B24" s="510"/>
      <c r="C24" s="277">
        <v>35582000</v>
      </c>
      <c r="D24" s="277">
        <v>138614000</v>
      </c>
    </row>
    <row r="25" spans="1:4" ht="15" customHeight="1">
      <c r="A25" s="517" t="s">
        <v>249</v>
      </c>
      <c r="B25" s="275" t="s">
        <v>241</v>
      </c>
      <c r="C25" s="276">
        <v>80443</v>
      </c>
      <c r="D25" s="276">
        <v>455837</v>
      </c>
    </row>
    <row r="26" spans="1:4" ht="15" customHeight="1">
      <c r="A26" s="519"/>
      <c r="B26" s="275" t="s">
        <v>250</v>
      </c>
      <c r="C26" s="276">
        <v>319720</v>
      </c>
      <c r="D26" s="276">
        <v>959160</v>
      </c>
    </row>
    <row r="27" spans="1:4" ht="15" customHeight="1">
      <c r="A27" s="509" t="s">
        <v>235</v>
      </c>
      <c r="B27" s="510"/>
      <c r="C27" s="277">
        <v>400163</v>
      </c>
      <c r="D27" s="277">
        <v>1414997</v>
      </c>
    </row>
    <row r="28" spans="1:4" ht="15" customHeight="1">
      <c r="A28" s="517" t="s">
        <v>251</v>
      </c>
      <c r="B28" s="275" t="s">
        <v>241</v>
      </c>
      <c r="C28" s="276">
        <v>2646332</v>
      </c>
      <c r="D28" s="276">
        <v>11179853</v>
      </c>
    </row>
    <row r="29" spans="1:4" ht="15" customHeight="1">
      <c r="A29" s="518"/>
      <c r="B29" s="275" t="s">
        <v>248</v>
      </c>
      <c r="C29" s="276">
        <v>10518270</v>
      </c>
      <c r="D29" s="276">
        <v>44031730</v>
      </c>
    </row>
    <row r="30" spans="1:4" ht="15" customHeight="1">
      <c r="A30" s="518"/>
      <c r="B30" s="275" t="s">
        <v>252</v>
      </c>
      <c r="C30" s="276">
        <v>39953000</v>
      </c>
      <c r="D30" s="276">
        <v>226400336</v>
      </c>
    </row>
    <row r="31" spans="1:4" ht="15" customHeight="1">
      <c r="A31" s="518"/>
      <c r="B31" s="275" t="s">
        <v>253</v>
      </c>
      <c r="C31" s="276">
        <v>7479372</v>
      </c>
      <c r="D31" s="276">
        <v>42383108</v>
      </c>
    </row>
    <row r="32" spans="1:4" ht="15" customHeight="1">
      <c r="A32" s="518"/>
      <c r="B32" s="275" t="s">
        <v>254</v>
      </c>
      <c r="C32" s="276">
        <v>1155709</v>
      </c>
      <c r="D32" s="276">
        <v>6549013</v>
      </c>
    </row>
    <row r="33" spans="1:4" ht="15" customHeight="1">
      <c r="A33" s="518"/>
      <c r="B33" s="275" t="s">
        <v>246</v>
      </c>
      <c r="C33" s="276">
        <v>2525666</v>
      </c>
      <c r="D33" s="276">
        <v>9287290</v>
      </c>
    </row>
    <row r="34" spans="1:4" ht="15" customHeight="1">
      <c r="A34" s="519"/>
      <c r="B34" s="275" t="s">
        <v>250</v>
      </c>
      <c r="C34" s="276">
        <v>0</v>
      </c>
      <c r="D34" s="276">
        <v>1852822</v>
      </c>
    </row>
    <row r="35" spans="1:4" ht="15" customHeight="1">
      <c r="A35" s="509" t="s">
        <v>235</v>
      </c>
      <c r="B35" s="510"/>
      <c r="C35" s="277">
        <v>64278349</v>
      </c>
      <c r="D35" s="277">
        <v>341684152</v>
      </c>
    </row>
    <row r="36" spans="1:4" ht="15" customHeight="1">
      <c r="A36" s="517" t="s">
        <v>255</v>
      </c>
      <c r="B36" s="275" t="s">
        <v>241</v>
      </c>
      <c r="C36" s="276">
        <v>1036734798</v>
      </c>
      <c r="D36" s="278">
        <v>5264663000</v>
      </c>
    </row>
    <row r="37" spans="1:4" ht="15" customHeight="1">
      <c r="A37" s="518"/>
      <c r="B37" s="275" t="s">
        <v>256</v>
      </c>
      <c r="C37" s="276">
        <v>3571200</v>
      </c>
      <c r="D37" s="276">
        <v>1356000</v>
      </c>
    </row>
    <row r="38" spans="1:4" ht="15" customHeight="1">
      <c r="A38" s="518"/>
      <c r="B38" s="275" t="s">
        <v>248</v>
      </c>
      <c r="C38" s="276">
        <v>0</v>
      </c>
      <c r="D38" s="276">
        <v>0</v>
      </c>
    </row>
    <row r="39" spans="1:4" ht="15" customHeight="1">
      <c r="A39" s="518"/>
      <c r="B39" s="275" t="s">
        <v>242</v>
      </c>
      <c r="C39" s="276">
        <v>936359</v>
      </c>
      <c r="D39" s="276">
        <v>5306031</v>
      </c>
    </row>
    <row r="40" spans="1:4" ht="15" customHeight="1">
      <c r="A40" s="518"/>
      <c r="B40" s="275" t="s">
        <v>257</v>
      </c>
      <c r="C40" s="276">
        <v>29450745</v>
      </c>
      <c r="D40" s="276">
        <v>166896000</v>
      </c>
    </row>
    <row r="41" spans="1:4" ht="15" customHeight="1">
      <c r="A41" s="519"/>
      <c r="B41" s="275" t="s">
        <v>258</v>
      </c>
      <c r="C41" s="276">
        <v>2180599</v>
      </c>
      <c r="D41" s="276">
        <v>1857600</v>
      </c>
    </row>
    <row r="42" spans="1:4" ht="15" customHeight="1">
      <c r="A42" s="509" t="s">
        <v>235</v>
      </c>
      <c r="B42" s="510"/>
      <c r="C42" s="277">
        <v>1072873701</v>
      </c>
      <c r="D42" s="277">
        <v>5440078631</v>
      </c>
    </row>
    <row r="43" spans="1:4" ht="15" customHeight="1">
      <c r="A43" s="517" t="s">
        <v>259</v>
      </c>
      <c r="B43" s="275" t="s">
        <v>260</v>
      </c>
      <c r="C43" s="276">
        <v>500000</v>
      </c>
      <c r="D43" s="276">
        <v>400000</v>
      </c>
    </row>
    <row r="44" spans="1:4" ht="15" customHeight="1">
      <c r="A44" s="518"/>
      <c r="B44" s="275" t="s">
        <v>241</v>
      </c>
      <c r="C44" s="276">
        <v>5947086</v>
      </c>
      <c r="D44" s="276">
        <v>59860147</v>
      </c>
    </row>
    <row r="45" spans="1:4" ht="15" customHeight="1">
      <c r="A45" s="518"/>
      <c r="B45" s="275" t="s">
        <v>256</v>
      </c>
      <c r="C45" s="276">
        <v>76280987</v>
      </c>
      <c r="D45" s="276">
        <v>176809153</v>
      </c>
    </row>
    <row r="46" spans="1:4" ht="15" customHeight="1">
      <c r="A46" s="518"/>
      <c r="B46" s="275" t="s">
        <v>248</v>
      </c>
      <c r="C46" s="276">
        <v>274910912</v>
      </c>
      <c r="D46" s="278">
        <v>340000000</v>
      </c>
    </row>
    <row r="47" spans="1:4" ht="15" customHeight="1">
      <c r="A47" s="518"/>
      <c r="B47" s="275" t="s">
        <v>261</v>
      </c>
      <c r="C47" s="276">
        <v>9583912</v>
      </c>
      <c r="D47" s="276">
        <v>56299725</v>
      </c>
    </row>
    <row r="48" spans="1:4" ht="15" customHeight="1">
      <c r="A48" s="518"/>
      <c r="B48" s="275" t="s">
        <v>262</v>
      </c>
      <c r="C48" s="276">
        <v>608217</v>
      </c>
      <c r="D48" s="276">
        <v>3446562</v>
      </c>
    </row>
    <row r="49" spans="1:4" ht="15" customHeight="1">
      <c r="A49" s="518"/>
      <c r="B49" s="275" t="s">
        <v>263</v>
      </c>
      <c r="C49" s="276">
        <v>1109376</v>
      </c>
      <c r="D49" s="276">
        <v>6286464</v>
      </c>
    </row>
    <row r="50" spans="1:4" ht="15" customHeight="1">
      <c r="A50" s="518"/>
      <c r="B50" s="275" t="s">
        <v>264</v>
      </c>
      <c r="C50" s="276">
        <v>958214</v>
      </c>
      <c r="D50" s="276">
        <v>5429880</v>
      </c>
    </row>
    <row r="51" spans="1:4" ht="15" customHeight="1">
      <c r="A51" s="518"/>
      <c r="B51" s="275" t="s">
        <v>265</v>
      </c>
      <c r="C51" s="276">
        <v>0</v>
      </c>
      <c r="D51" s="276">
        <v>0</v>
      </c>
    </row>
    <row r="52" spans="1:4" ht="15" customHeight="1">
      <c r="A52" s="518"/>
      <c r="B52" s="275" t="s">
        <v>246</v>
      </c>
      <c r="C52" s="276">
        <v>59817106</v>
      </c>
      <c r="D52" s="276">
        <v>114087409</v>
      </c>
    </row>
    <row r="53" spans="1:4" ht="15" customHeight="1">
      <c r="A53" s="518"/>
      <c r="B53" s="275" t="s">
        <v>250</v>
      </c>
      <c r="C53" s="276">
        <v>4957751</v>
      </c>
      <c r="D53" s="276">
        <v>29579819</v>
      </c>
    </row>
    <row r="54" spans="1:4" ht="15" customHeight="1">
      <c r="A54" s="519"/>
      <c r="B54" s="275" t="s">
        <v>266</v>
      </c>
      <c r="C54" s="276">
        <v>0</v>
      </c>
      <c r="D54" s="276">
        <v>12000000</v>
      </c>
    </row>
    <row r="55" spans="1:4" ht="15" customHeight="1">
      <c r="A55" s="509" t="s">
        <v>235</v>
      </c>
      <c r="B55" s="510"/>
      <c r="C55" s="277">
        <v>434673561</v>
      </c>
      <c r="D55" s="277">
        <v>804199159</v>
      </c>
    </row>
    <row r="56" spans="1:4" ht="15" customHeight="1">
      <c r="A56" s="517" t="s">
        <v>267</v>
      </c>
      <c r="B56" s="275" t="s">
        <v>268</v>
      </c>
      <c r="C56" s="276">
        <v>17500000</v>
      </c>
      <c r="D56" s="276">
        <v>18000000</v>
      </c>
    </row>
    <row r="57" spans="1:4" ht="15" customHeight="1">
      <c r="A57" s="518"/>
      <c r="B57" s="275" t="s">
        <v>241</v>
      </c>
      <c r="C57" s="276">
        <v>2150000</v>
      </c>
      <c r="D57" s="276">
        <v>10000000</v>
      </c>
    </row>
    <row r="58" spans="1:4" ht="15" customHeight="1">
      <c r="A58" s="518"/>
      <c r="B58" s="275" t="s">
        <v>234</v>
      </c>
      <c r="C58" s="276">
        <v>2000000</v>
      </c>
      <c r="D58" s="276">
        <v>500000000</v>
      </c>
    </row>
    <row r="59" spans="1:4" ht="15" customHeight="1">
      <c r="A59" s="518"/>
      <c r="B59" s="275" t="s">
        <v>256</v>
      </c>
      <c r="C59" s="276">
        <v>168000000</v>
      </c>
      <c r="D59" s="278">
        <v>6000000000</v>
      </c>
    </row>
    <row r="60" spans="1:4" ht="15" customHeight="1">
      <c r="A60" s="518"/>
      <c r="B60" s="275" t="s">
        <v>248</v>
      </c>
      <c r="C60" s="276">
        <v>25000000</v>
      </c>
      <c r="D60" s="276">
        <v>100000000</v>
      </c>
    </row>
    <row r="61" spans="1:4" ht="15" customHeight="1">
      <c r="A61" s="518"/>
      <c r="B61" s="275" t="s">
        <v>242</v>
      </c>
      <c r="C61" s="276">
        <v>450000</v>
      </c>
      <c r="D61" s="276">
        <v>2550000</v>
      </c>
    </row>
    <row r="62" spans="1:4" ht="15" customHeight="1">
      <c r="A62" s="518"/>
      <c r="B62" s="275" t="s">
        <v>261</v>
      </c>
      <c r="C62" s="276">
        <v>500000</v>
      </c>
      <c r="D62" s="276">
        <v>500000</v>
      </c>
    </row>
    <row r="63" spans="1:4" ht="15" customHeight="1">
      <c r="A63" s="518"/>
      <c r="B63" s="275" t="s">
        <v>262</v>
      </c>
      <c r="C63" s="276">
        <v>1000000</v>
      </c>
      <c r="D63" s="276">
        <v>500000</v>
      </c>
    </row>
    <row r="64" spans="1:4" ht="15" customHeight="1">
      <c r="A64" s="518"/>
      <c r="B64" s="275" t="s">
        <v>269</v>
      </c>
      <c r="C64" s="276">
        <v>2000000</v>
      </c>
      <c r="D64" s="276">
        <v>13000000</v>
      </c>
    </row>
    <row r="65" spans="1:4" ht="15" customHeight="1">
      <c r="A65" s="518"/>
      <c r="B65" s="275" t="s">
        <v>263</v>
      </c>
      <c r="C65" s="276">
        <v>1500000</v>
      </c>
      <c r="D65" s="276">
        <v>1500000</v>
      </c>
    </row>
    <row r="66" spans="1:4" ht="15" customHeight="1">
      <c r="A66" s="518"/>
      <c r="B66" s="275" t="s">
        <v>264</v>
      </c>
      <c r="C66" s="276">
        <v>3000000</v>
      </c>
      <c r="D66" s="276">
        <v>5000000</v>
      </c>
    </row>
    <row r="67" spans="1:4" ht="15" customHeight="1">
      <c r="A67" s="518"/>
      <c r="B67" s="275" t="s">
        <v>270</v>
      </c>
      <c r="C67" s="276">
        <v>3000000</v>
      </c>
      <c r="D67" s="276">
        <v>16100000</v>
      </c>
    </row>
    <row r="68" spans="1:4" ht="15" customHeight="1">
      <c r="A68" s="519"/>
      <c r="B68" s="275" t="s">
        <v>243</v>
      </c>
      <c r="C68" s="276">
        <v>550000</v>
      </c>
      <c r="D68" s="276">
        <v>3200000</v>
      </c>
    </row>
    <row r="69" spans="1:4" ht="15" customHeight="1">
      <c r="A69" s="509" t="s">
        <v>235</v>
      </c>
      <c r="B69" s="510"/>
      <c r="C69" s="277">
        <v>226650000</v>
      </c>
      <c r="D69" s="277">
        <v>6670350000</v>
      </c>
    </row>
    <row r="70" spans="1:4" ht="15" customHeight="1">
      <c r="A70" s="517" t="s">
        <v>271</v>
      </c>
      <c r="B70" s="275" t="s">
        <v>241</v>
      </c>
      <c r="C70" s="276">
        <v>6575443</v>
      </c>
      <c r="D70" s="276">
        <v>21442023</v>
      </c>
    </row>
    <row r="71" spans="1:4" ht="15" customHeight="1">
      <c r="A71" s="518"/>
      <c r="B71" s="275" t="s">
        <v>248</v>
      </c>
      <c r="C71" s="276">
        <v>316056054</v>
      </c>
      <c r="D71" s="276">
        <v>800000000</v>
      </c>
    </row>
    <row r="72" spans="1:4" ht="15" customHeight="1">
      <c r="A72" s="518"/>
      <c r="B72" s="275" t="s">
        <v>272</v>
      </c>
      <c r="C72" s="276">
        <v>0</v>
      </c>
      <c r="D72" s="278">
        <v>500000000</v>
      </c>
    </row>
    <row r="73" spans="1:4" ht="15" customHeight="1">
      <c r="A73" s="518"/>
      <c r="B73" s="275" t="s">
        <v>273</v>
      </c>
      <c r="C73" s="276">
        <v>125626404</v>
      </c>
      <c r="D73" s="276">
        <v>711882956</v>
      </c>
    </row>
    <row r="74" spans="1:4" ht="15" customHeight="1">
      <c r="A74" s="518"/>
      <c r="B74" s="275" t="s">
        <v>274</v>
      </c>
      <c r="C74" s="276">
        <v>51002293</v>
      </c>
      <c r="D74" s="276">
        <v>45161329</v>
      </c>
    </row>
    <row r="75" spans="1:4" ht="15" customHeight="1">
      <c r="A75" s="518"/>
      <c r="B75" s="275" t="s">
        <v>275</v>
      </c>
      <c r="C75" s="276">
        <v>0</v>
      </c>
      <c r="D75" s="276">
        <v>2000000</v>
      </c>
    </row>
    <row r="76" spans="1:4" ht="15" customHeight="1">
      <c r="A76" s="518"/>
      <c r="B76" s="275" t="s">
        <v>270</v>
      </c>
      <c r="C76" s="276">
        <v>2050000</v>
      </c>
      <c r="D76" s="276">
        <v>0</v>
      </c>
    </row>
    <row r="77" spans="1:4" ht="15" customHeight="1">
      <c r="A77" s="518"/>
      <c r="B77" s="275" t="s">
        <v>243</v>
      </c>
      <c r="C77" s="276">
        <v>1400000</v>
      </c>
      <c r="D77" s="276">
        <v>0</v>
      </c>
    </row>
    <row r="78" spans="1:4" ht="15" customHeight="1">
      <c r="A78" s="519"/>
      <c r="B78" s="275" t="s">
        <v>276</v>
      </c>
      <c r="C78" s="276">
        <v>2550000</v>
      </c>
      <c r="D78" s="276">
        <v>0</v>
      </c>
    </row>
    <row r="79" spans="1:4" ht="15" customHeight="1">
      <c r="A79" s="509" t="s">
        <v>235</v>
      </c>
      <c r="B79" s="510"/>
      <c r="C79" s="277">
        <v>505260194</v>
      </c>
      <c r="D79" s="277">
        <v>2080486308</v>
      </c>
    </row>
    <row r="80" spans="1:4" ht="15" customHeight="1">
      <c r="A80" s="517" t="s">
        <v>277</v>
      </c>
      <c r="B80" s="275" t="s">
        <v>278</v>
      </c>
      <c r="C80" s="276">
        <v>431156000</v>
      </c>
      <c r="D80" s="278">
        <v>2443217333</v>
      </c>
    </row>
    <row r="81" spans="1:4" ht="15" customHeight="1">
      <c r="A81" s="518"/>
      <c r="B81" s="275" t="s">
        <v>241</v>
      </c>
      <c r="C81" s="276">
        <v>3797000</v>
      </c>
      <c r="D81" s="276">
        <v>15763593</v>
      </c>
    </row>
    <row r="82" spans="1:4" ht="15" customHeight="1">
      <c r="A82" s="518"/>
      <c r="B82" s="275" t="s">
        <v>256</v>
      </c>
      <c r="C82" s="276">
        <v>0</v>
      </c>
      <c r="D82" s="276">
        <v>0</v>
      </c>
    </row>
    <row r="83" spans="1:4" ht="15" customHeight="1">
      <c r="A83" s="518"/>
      <c r="B83" s="275" t="s">
        <v>276</v>
      </c>
      <c r="C83" s="276">
        <v>0</v>
      </c>
      <c r="D83" s="276">
        <v>0</v>
      </c>
    </row>
    <row r="84" spans="1:4" ht="15" customHeight="1">
      <c r="A84" s="519"/>
      <c r="B84" s="275" t="s">
        <v>279</v>
      </c>
      <c r="C84" s="276">
        <v>18000000</v>
      </c>
      <c r="D84" s="276">
        <v>0</v>
      </c>
    </row>
    <row r="85" spans="1:4" ht="15" customHeight="1">
      <c r="A85" s="509" t="s">
        <v>235</v>
      </c>
      <c r="B85" s="510"/>
      <c r="C85" s="277">
        <v>452953000</v>
      </c>
      <c r="D85" s="277">
        <v>2458980926</v>
      </c>
    </row>
    <row r="86" spans="1:4" ht="15" customHeight="1">
      <c r="A86" s="517" t="s">
        <v>280</v>
      </c>
      <c r="B86" s="275" t="s">
        <v>281</v>
      </c>
      <c r="C86" s="276">
        <v>0</v>
      </c>
      <c r="D86" s="278">
        <v>4700000000</v>
      </c>
    </row>
    <row r="87" spans="1:4" ht="15" customHeight="1">
      <c r="A87" s="518"/>
      <c r="B87" s="275" t="s">
        <v>282</v>
      </c>
      <c r="C87" s="276">
        <v>15286722</v>
      </c>
      <c r="D87" s="278">
        <v>10316192419</v>
      </c>
    </row>
    <row r="88" spans="1:4" ht="15" customHeight="1">
      <c r="A88" s="518"/>
      <c r="B88" s="275" t="s">
        <v>283</v>
      </c>
      <c r="C88" s="276">
        <v>3706860</v>
      </c>
      <c r="D88" s="278">
        <v>1400000000</v>
      </c>
    </row>
    <row r="89" spans="1:4" ht="15" customHeight="1">
      <c r="A89" s="519"/>
      <c r="B89" s="275" t="s">
        <v>284</v>
      </c>
      <c r="C89" s="276">
        <v>0</v>
      </c>
      <c r="D89" s="276">
        <v>304000</v>
      </c>
    </row>
    <row r="90" spans="1:4" ht="15" customHeight="1">
      <c r="A90" s="509" t="s">
        <v>235</v>
      </c>
      <c r="B90" s="510"/>
      <c r="C90" s="277">
        <v>18993582</v>
      </c>
      <c r="D90" s="277">
        <v>16416496419</v>
      </c>
    </row>
    <row r="91" spans="1:4" ht="15" customHeight="1">
      <c r="A91" s="517" t="s">
        <v>285</v>
      </c>
      <c r="B91" s="275" t="s">
        <v>286</v>
      </c>
      <c r="C91" s="276">
        <v>40000000</v>
      </c>
      <c r="D91" s="278">
        <v>120000000</v>
      </c>
    </row>
    <row r="92" spans="1:4" ht="15" customHeight="1">
      <c r="A92" s="518"/>
      <c r="B92" s="275" t="s">
        <v>241</v>
      </c>
      <c r="C92" s="276">
        <v>0</v>
      </c>
      <c r="D92" s="276">
        <v>0</v>
      </c>
    </row>
    <row r="93" spans="1:4" ht="15" customHeight="1">
      <c r="A93" s="518"/>
      <c r="B93" s="275" t="s">
        <v>234</v>
      </c>
      <c r="C93" s="276">
        <v>0</v>
      </c>
      <c r="D93" s="276">
        <v>0</v>
      </c>
    </row>
    <row r="94" spans="1:4" ht="15" customHeight="1">
      <c r="A94" s="518"/>
      <c r="B94" s="275" t="s">
        <v>256</v>
      </c>
      <c r="C94" s="276">
        <v>0</v>
      </c>
      <c r="D94" s="276">
        <v>0</v>
      </c>
    </row>
    <row r="95" spans="1:4" ht="15" customHeight="1">
      <c r="A95" s="518"/>
      <c r="B95" s="275" t="s">
        <v>248</v>
      </c>
      <c r="C95" s="276">
        <v>0</v>
      </c>
      <c r="D95" s="276">
        <v>0</v>
      </c>
    </row>
    <row r="96" spans="1:4" ht="15" customHeight="1">
      <c r="A96" s="518"/>
      <c r="B96" s="275" t="s">
        <v>261</v>
      </c>
      <c r="C96" s="276">
        <v>0</v>
      </c>
      <c r="D96" s="276">
        <v>0</v>
      </c>
    </row>
    <row r="97" spans="1:4" ht="15" customHeight="1">
      <c r="A97" s="518"/>
      <c r="B97" s="275" t="s">
        <v>265</v>
      </c>
      <c r="C97" s="276">
        <v>0</v>
      </c>
      <c r="D97" s="276">
        <v>0</v>
      </c>
    </row>
    <row r="98" spans="1:4" ht="15" customHeight="1">
      <c r="A98" s="518"/>
      <c r="B98" s="275" t="s">
        <v>287</v>
      </c>
      <c r="C98" s="276">
        <v>4500000000</v>
      </c>
      <c r="D98" s="276">
        <v>3622280002</v>
      </c>
    </row>
    <row r="99" spans="1:4" ht="15" customHeight="1">
      <c r="A99" s="518"/>
      <c r="B99" s="275" t="s">
        <v>288</v>
      </c>
      <c r="C99" s="276">
        <v>715577000</v>
      </c>
      <c r="D99" s="276">
        <v>22404408000</v>
      </c>
    </row>
    <row r="100" spans="1:4" ht="15" customHeight="1">
      <c r="A100" s="518"/>
      <c r="B100" s="275" t="s">
        <v>289</v>
      </c>
      <c r="C100" s="276">
        <v>138639000</v>
      </c>
      <c r="D100" s="276">
        <v>562714000</v>
      </c>
    </row>
    <row r="101" spans="1:4" ht="15" customHeight="1">
      <c r="A101" s="518"/>
      <c r="B101" s="275" t="s">
        <v>290</v>
      </c>
      <c r="C101" s="276">
        <v>37500000</v>
      </c>
      <c r="D101" s="276">
        <v>37500000</v>
      </c>
    </row>
    <row r="102" spans="1:4" ht="15" customHeight="1">
      <c r="A102" s="519"/>
      <c r="B102" s="275" t="s">
        <v>291</v>
      </c>
      <c r="C102" s="276">
        <v>0</v>
      </c>
      <c r="D102" s="276">
        <v>950000000</v>
      </c>
    </row>
    <row r="103" spans="1:4" ht="15" customHeight="1">
      <c r="A103" s="509" t="s">
        <v>292</v>
      </c>
      <c r="B103" s="510"/>
      <c r="C103" s="277">
        <v>5431716000</v>
      </c>
      <c r="D103" s="277">
        <v>26746902002</v>
      </c>
    </row>
    <row r="104" spans="1:4" ht="15" customHeight="1">
      <c r="A104" s="517" t="s">
        <v>293</v>
      </c>
      <c r="B104" s="275" t="s">
        <v>294</v>
      </c>
      <c r="C104" s="276">
        <v>37966000</v>
      </c>
      <c r="D104" s="276">
        <v>12655333</v>
      </c>
    </row>
    <row r="105" spans="1:4" ht="15" customHeight="1">
      <c r="A105" s="518"/>
      <c r="B105" s="275" t="s">
        <v>240</v>
      </c>
      <c r="C105" s="276">
        <v>2423143401</v>
      </c>
      <c r="D105" s="278">
        <v>7000000000</v>
      </c>
    </row>
    <row r="106" spans="1:4" ht="15" customHeight="1">
      <c r="A106" s="518"/>
      <c r="B106" s="275" t="s">
        <v>241</v>
      </c>
      <c r="C106" s="276">
        <v>23478998</v>
      </c>
      <c r="D106" s="276">
        <v>105457137</v>
      </c>
    </row>
    <row r="107" spans="1:4" ht="15" customHeight="1">
      <c r="A107" s="519"/>
      <c r="B107" s="275" t="s">
        <v>266</v>
      </c>
      <c r="C107" s="276">
        <v>187000</v>
      </c>
      <c r="D107" s="276">
        <v>748000</v>
      </c>
    </row>
    <row r="108" spans="1:4" ht="15" customHeight="1">
      <c r="A108" s="509" t="s">
        <v>235</v>
      </c>
      <c r="B108" s="510"/>
      <c r="C108" s="277">
        <v>2484775399</v>
      </c>
      <c r="D108" s="277">
        <v>7118860470</v>
      </c>
    </row>
    <row r="109" spans="1:4" ht="15" customHeight="1">
      <c r="A109" s="517" t="s">
        <v>295</v>
      </c>
      <c r="B109" s="275" t="s">
        <v>240</v>
      </c>
      <c r="C109" s="276">
        <v>0</v>
      </c>
      <c r="D109" s="276">
        <v>0</v>
      </c>
    </row>
    <row r="110" spans="1:4" ht="15" customHeight="1">
      <c r="A110" s="518"/>
      <c r="B110" s="275" t="s">
        <v>241</v>
      </c>
      <c r="C110" s="276">
        <v>4410000</v>
      </c>
      <c r="D110" s="276">
        <v>18634364</v>
      </c>
    </row>
    <row r="111" spans="1:4" ht="15" customHeight="1">
      <c r="A111" s="518"/>
      <c r="B111" s="275" t="s">
        <v>256</v>
      </c>
      <c r="C111" s="276">
        <v>0</v>
      </c>
      <c r="D111" s="276">
        <v>0</v>
      </c>
    </row>
    <row r="112" spans="1:4" ht="15" customHeight="1">
      <c r="A112" s="518"/>
      <c r="B112" s="275" t="s">
        <v>248</v>
      </c>
      <c r="C112" s="276">
        <v>72000000</v>
      </c>
      <c r="D112" s="276">
        <v>379176255</v>
      </c>
    </row>
    <row r="113" spans="1:4" ht="15" customHeight="1">
      <c r="A113" s="519"/>
      <c r="B113" s="275" t="s">
        <v>261</v>
      </c>
      <c r="C113" s="276">
        <v>0</v>
      </c>
      <c r="D113" s="276">
        <v>0</v>
      </c>
    </row>
    <row r="114" spans="1:4" ht="15" customHeight="1">
      <c r="A114" s="509" t="s">
        <v>235</v>
      </c>
      <c r="B114" s="510"/>
      <c r="C114" s="277">
        <v>76410000</v>
      </c>
      <c r="D114" s="277">
        <v>397810619</v>
      </c>
    </row>
    <row r="115" spans="1:4" ht="15" customHeight="1">
      <c r="A115" s="517" t="s">
        <v>296</v>
      </c>
      <c r="B115" s="275" t="s">
        <v>278</v>
      </c>
      <c r="C115" s="276">
        <v>1500000</v>
      </c>
      <c r="D115" s="276">
        <v>8500000</v>
      </c>
    </row>
    <row r="116" spans="1:4" ht="15" customHeight="1">
      <c r="A116" s="518"/>
      <c r="B116" s="275" t="s">
        <v>240</v>
      </c>
      <c r="C116" s="276">
        <v>50000000</v>
      </c>
      <c r="D116" s="276">
        <v>35000000</v>
      </c>
    </row>
    <row r="117" spans="1:4" ht="15" customHeight="1">
      <c r="A117" s="518"/>
      <c r="B117" s="275" t="s">
        <v>241</v>
      </c>
      <c r="C117" s="276">
        <v>100000000</v>
      </c>
      <c r="D117" s="276">
        <v>569000000</v>
      </c>
    </row>
    <row r="118" spans="1:4" ht="15" customHeight="1">
      <c r="A118" s="518"/>
      <c r="B118" s="275" t="s">
        <v>234</v>
      </c>
      <c r="C118" s="276">
        <v>0</v>
      </c>
      <c r="D118" s="276">
        <v>0</v>
      </c>
    </row>
    <row r="119" spans="1:4" ht="15" customHeight="1">
      <c r="A119" s="518"/>
      <c r="B119" s="275" t="s">
        <v>256</v>
      </c>
      <c r="C119" s="276">
        <v>50000000</v>
      </c>
      <c r="D119" s="276">
        <v>283350000</v>
      </c>
    </row>
    <row r="120" spans="1:4" ht="15" customHeight="1">
      <c r="A120" s="518"/>
      <c r="B120" s="275" t="s">
        <v>248</v>
      </c>
      <c r="C120" s="276">
        <v>95350000</v>
      </c>
      <c r="D120" s="276">
        <v>375000000</v>
      </c>
    </row>
    <row r="121" spans="1:4" ht="15" customHeight="1">
      <c r="A121" s="519"/>
      <c r="B121" s="275" t="s">
        <v>264</v>
      </c>
      <c r="C121" s="276">
        <v>150000</v>
      </c>
      <c r="D121" s="276">
        <v>850000</v>
      </c>
    </row>
    <row r="122" spans="1:4" ht="15" customHeight="1">
      <c r="A122" s="509" t="s">
        <v>235</v>
      </c>
      <c r="B122" s="510"/>
      <c r="C122" s="277">
        <v>297000000</v>
      </c>
      <c r="D122" s="277">
        <v>1271700000</v>
      </c>
    </row>
    <row r="123" spans="1:4" ht="15" customHeight="1">
      <c r="A123" s="517" t="s">
        <v>297</v>
      </c>
      <c r="B123" s="275" t="s">
        <v>241</v>
      </c>
      <c r="C123" s="276">
        <v>12214549</v>
      </c>
      <c r="D123" s="276">
        <v>42217488</v>
      </c>
    </row>
    <row r="124" spans="1:4" ht="15" customHeight="1">
      <c r="A124" s="519"/>
      <c r="B124" s="275" t="s">
        <v>248</v>
      </c>
      <c r="C124" s="276">
        <v>21055950</v>
      </c>
      <c r="D124" s="276">
        <v>88944050</v>
      </c>
    </row>
    <row r="125" spans="1:4" ht="15" customHeight="1">
      <c r="A125" s="509" t="s">
        <v>235</v>
      </c>
      <c r="B125" s="510"/>
      <c r="C125" s="277">
        <v>33270499</v>
      </c>
      <c r="D125" s="277">
        <v>131161538</v>
      </c>
    </row>
    <row r="126" spans="1:4" ht="15" customHeight="1">
      <c r="A126" s="323" t="s">
        <v>298</v>
      </c>
      <c r="B126" s="275" t="s">
        <v>299</v>
      </c>
      <c r="C126" s="276">
        <v>325280</v>
      </c>
      <c r="D126" s="276">
        <v>2927520</v>
      </c>
    </row>
    <row r="127" spans="1:4" ht="15" customHeight="1">
      <c r="A127" s="509" t="s">
        <v>235</v>
      </c>
      <c r="B127" s="510"/>
      <c r="C127" s="277">
        <v>325280</v>
      </c>
      <c r="D127" s="277">
        <v>2927520</v>
      </c>
    </row>
    <row r="128" spans="1:4" ht="15" customHeight="1">
      <c r="A128" s="323" t="s">
        <v>300</v>
      </c>
      <c r="B128" s="275" t="s">
        <v>301</v>
      </c>
      <c r="C128" s="276">
        <v>3675000</v>
      </c>
      <c r="D128" s="276">
        <v>11370500</v>
      </c>
    </row>
    <row r="129" spans="1:10" ht="15" customHeight="1">
      <c r="A129" s="509" t="s">
        <v>235</v>
      </c>
      <c r="B129" s="510"/>
      <c r="C129" s="277">
        <v>3675000</v>
      </c>
      <c r="D129" s="277">
        <v>11370500</v>
      </c>
    </row>
    <row r="130" spans="1:10" ht="15" customHeight="1">
      <c r="A130" s="323" t="s">
        <v>302</v>
      </c>
      <c r="B130" s="275" t="s">
        <v>234</v>
      </c>
      <c r="C130" s="276">
        <v>2250000</v>
      </c>
      <c r="D130" s="276">
        <v>12750000</v>
      </c>
    </row>
    <row r="131" spans="1:10" ht="15" customHeight="1">
      <c r="A131" s="509" t="s">
        <v>235</v>
      </c>
      <c r="B131" s="510"/>
      <c r="C131" s="277">
        <v>2250000</v>
      </c>
      <c r="D131" s="277">
        <v>12750000</v>
      </c>
    </row>
    <row r="132" spans="1:10" ht="15" customHeight="1">
      <c r="A132" s="517" t="s">
        <v>303</v>
      </c>
      <c r="B132" s="275" t="s">
        <v>241</v>
      </c>
      <c r="C132" s="276">
        <v>3974727</v>
      </c>
      <c r="D132" s="276">
        <v>16791872</v>
      </c>
    </row>
    <row r="133" spans="1:10" ht="15" customHeight="1">
      <c r="A133" s="518"/>
      <c r="B133" s="275" t="s">
        <v>270</v>
      </c>
      <c r="C133" s="276">
        <v>0</v>
      </c>
      <c r="D133" s="276">
        <v>1697025</v>
      </c>
    </row>
    <row r="134" spans="1:10" ht="15" customHeight="1">
      <c r="A134" s="519"/>
      <c r="B134" s="275" t="s">
        <v>284</v>
      </c>
      <c r="C134" s="276">
        <v>0</v>
      </c>
      <c r="D134" s="276">
        <v>4385529</v>
      </c>
    </row>
    <row r="135" spans="1:10" ht="15" customHeight="1">
      <c r="A135" s="509" t="s">
        <v>235</v>
      </c>
      <c r="B135" s="510"/>
      <c r="C135" s="277">
        <v>3974727</v>
      </c>
      <c r="D135" s="277">
        <v>22874426</v>
      </c>
    </row>
    <row r="136" spans="1:10" ht="15" customHeight="1">
      <c r="A136" s="323" t="s">
        <v>304</v>
      </c>
      <c r="B136" s="275" t="s">
        <v>241</v>
      </c>
      <c r="C136" s="276">
        <v>615600</v>
      </c>
      <c r="D136" s="276">
        <v>615600</v>
      </c>
    </row>
    <row r="137" spans="1:10" ht="15" customHeight="1">
      <c r="A137" s="509" t="s">
        <v>235</v>
      </c>
      <c r="B137" s="510"/>
      <c r="C137" s="277">
        <v>615600</v>
      </c>
      <c r="D137" s="277">
        <v>615600</v>
      </c>
    </row>
    <row r="138" spans="1:10" ht="15" customHeight="1">
      <c r="A138" s="511" t="s">
        <v>305</v>
      </c>
      <c r="B138" s="512"/>
      <c r="C138" s="279">
        <v>11161461249</v>
      </c>
      <c r="D138" s="279">
        <f>70131161537+1</f>
        <v>70131161538</v>
      </c>
      <c r="F138" s="280"/>
    </row>
    <row r="139" spans="1:10" ht="15" customHeight="1">
      <c r="A139" s="513" t="s">
        <v>306</v>
      </c>
      <c r="B139" s="514"/>
      <c r="C139" s="281">
        <v>11161461249</v>
      </c>
      <c r="D139" s="281">
        <f>71081161537+1</f>
        <v>71081161538</v>
      </c>
      <c r="E139" s="515"/>
      <c r="F139" s="516"/>
      <c r="G139" s="516"/>
      <c r="H139" s="516"/>
      <c r="I139" s="516"/>
      <c r="J139" s="516"/>
    </row>
    <row r="140" spans="1:10">
      <c r="D140" s="282"/>
      <c r="F140" s="280"/>
    </row>
    <row r="141" spans="1:10">
      <c r="C141" s="280"/>
      <c r="D141" s="280"/>
      <c r="F141" s="280"/>
    </row>
    <row r="142" spans="1:10">
      <c r="C142" s="280"/>
      <c r="D142" s="280"/>
    </row>
    <row r="143" spans="1:10" ht="142.5" customHeight="1"/>
    <row r="149" ht="15" customHeight="1"/>
    <row r="153" ht="15" customHeight="1"/>
  </sheetData>
  <mergeCells count="47">
    <mergeCell ref="A108:B108"/>
    <mergeCell ref="A86:A89"/>
    <mergeCell ref="A90:B90"/>
    <mergeCell ref="A91:A102"/>
    <mergeCell ref="A103:B103"/>
    <mergeCell ref="A104:A107"/>
    <mergeCell ref="A69:B69"/>
    <mergeCell ref="A70:A78"/>
    <mergeCell ref="A79:B79"/>
    <mergeCell ref="A80:A84"/>
    <mergeCell ref="A85:B85"/>
    <mergeCell ref="A36:A41"/>
    <mergeCell ref="A42:B42"/>
    <mergeCell ref="A43:A54"/>
    <mergeCell ref="A55:B55"/>
    <mergeCell ref="A56:A68"/>
    <mergeCell ref="A24:B24"/>
    <mergeCell ref="A25:A26"/>
    <mergeCell ref="A27:B27"/>
    <mergeCell ref="A28:A34"/>
    <mergeCell ref="A35:B35"/>
    <mergeCell ref="A9:B9"/>
    <mergeCell ref="A10:A17"/>
    <mergeCell ref="A18:B18"/>
    <mergeCell ref="A20:B20"/>
    <mergeCell ref="A21:A23"/>
    <mergeCell ref="A2:D2"/>
    <mergeCell ref="A3:D3"/>
    <mergeCell ref="A5:A7"/>
    <mergeCell ref="B5:B7"/>
    <mergeCell ref="C5:C7"/>
    <mergeCell ref="D5:D7"/>
    <mergeCell ref="A109:A113"/>
    <mergeCell ref="A114:B114"/>
    <mergeCell ref="A115:A121"/>
    <mergeCell ref="A122:B122"/>
    <mergeCell ref="A123:A124"/>
    <mergeCell ref="A125:B125"/>
    <mergeCell ref="A127:B127"/>
    <mergeCell ref="A129:B129"/>
    <mergeCell ref="A131:B131"/>
    <mergeCell ref="A132:A134"/>
    <mergeCell ref="A135:B135"/>
    <mergeCell ref="A137:B137"/>
    <mergeCell ref="A138:B138"/>
    <mergeCell ref="A139:B139"/>
    <mergeCell ref="E139:J139"/>
  </mergeCells>
  <pageMargins left="0.70866141732283472" right="0.70866141732283472" top="0.78740157480314965" bottom="0.78740157480314965" header="0.31496062992125984" footer="0.31496062992125984"/>
  <pageSetup paperSize="9" scale="49" fitToHeight="0" orientation="portrait" r:id="rId1"/>
  <headerFooter>
    <oddHeader>&amp;RTabulka č. 13
strana &amp;P</oddHeader>
  </headerFooter>
  <rowBreaks count="3" manualBreakCount="3">
    <brk id="29" max="16383" man="1"/>
    <brk id="55" max="16383" man="1"/>
    <brk id="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workbookViewId="0">
      <selection activeCell="I7" sqref="I7"/>
    </sheetView>
  </sheetViews>
  <sheetFormatPr defaultColWidth="9.33203125" defaultRowHeight="12.75"/>
  <cols>
    <col min="1" max="1" width="49" style="328" customWidth="1"/>
    <col min="2" max="2" width="45.83203125" style="328" customWidth="1"/>
    <col min="3" max="4" width="18.33203125" style="328" customWidth="1"/>
    <col min="5" max="16384" width="9.33203125" style="328"/>
  </cols>
  <sheetData>
    <row r="1" spans="1:4">
      <c r="D1" s="341" t="s">
        <v>201</v>
      </c>
    </row>
    <row r="2" spans="1:4">
      <c r="A2" s="528"/>
      <c r="B2" s="528"/>
      <c r="C2" s="528"/>
      <c r="D2" s="528"/>
    </row>
    <row r="3" spans="1:4" ht="42.75" customHeight="1">
      <c r="A3" s="529" t="s">
        <v>334</v>
      </c>
      <c r="B3" s="529"/>
      <c r="C3" s="529"/>
      <c r="D3" s="529"/>
    </row>
    <row r="4" spans="1:4">
      <c r="A4" s="342"/>
      <c r="B4" s="342"/>
      <c r="C4" s="342"/>
      <c r="D4" s="343" t="s">
        <v>1</v>
      </c>
    </row>
    <row r="5" spans="1:4" ht="15" customHeight="1">
      <c r="A5" s="530" t="s">
        <v>3</v>
      </c>
      <c r="B5" s="530" t="s">
        <v>230</v>
      </c>
      <c r="C5" s="530" t="s">
        <v>308</v>
      </c>
      <c r="D5" s="530" t="s">
        <v>309</v>
      </c>
    </row>
    <row r="6" spans="1:4">
      <c r="A6" s="531"/>
      <c r="B6" s="531"/>
      <c r="C6" s="531"/>
      <c r="D6" s="531"/>
    </row>
    <row r="7" spans="1:4" ht="23.25" customHeight="1">
      <c r="A7" s="532"/>
      <c r="B7" s="532"/>
      <c r="C7" s="532"/>
      <c r="D7" s="532"/>
    </row>
    <row r="8" spans="1:4" ht="15.75" customHeight="1">
      <c r="A8" s="329" t="s">
        <v>236</v>
      </c>
      <c r="B8" s="330" t="s">
        <v>310</v>
      </c>
      <c r="C8" s="331">
        <v>225000</v>
      </c>
      <c r="D8" s="331">
        <v>1275000</v>
      </c>
    </row>
    <row r="9" spans="1:4" ht="15.75" customHeight="1">
      <c r="A9" s="533" t="s">
        <v>235</v>
      </c>
      <c r="B9" s="534"/>
      <c r="C9" s="332">
        <v>225000</v>
      </c>
      <c r="D9" s="332">
        <v>1275000</v>
      </c>
    </row>
    <row r="10" spans="1:4">
      <c r="A10" s="535" t="s">
        <v>251</v>
      </c>
      <c r="B10" s="330" t="s">
        <v>311</v>
      </c>
      <c r="C10" s="331">
        <v>0</v>
      </c>
      <c r="D10" s="331">
        <v>10429248</v>
      </c>
    </row>
    <row r="11" spans="1:4">
      <c r="A11" s="536"/>
      <c r="B11" s="330" t="s">
        <v>310</v>
      </c>
      <c r="C11" s="331">
        <v>9000000</v>
      </c>
      <c r="D11" s="331">
        <v>59596904</v>
      </c>
    </row>
    <row r="12" spans="1:4">
      <c r="A12" s="533" t="s">
        <v>235</v>
      </c>
      <c r="B12" s="534"/>
      <c r="C12" s="332">
        <v>9000000</v>
      </c>
      <c r="D12" s="332">
        <v>70026152</v>
      </c>
    </row>
    <row r="13" spans="1:4">
      <c r="A13" s="333" t="s">
        <v>259</v>
      </c>
      <c r="B13" s="330" t="s">
        <v>310</v>
      </c>
      <c r="C13" s="331">
        <v>1500000</v>
      </c>
      <c r="D13" s="331">
        <v>8500000</v>
      </c>
    </row>
    <row r="14" spans="1:4">
      <c r="A14" s="533" t="s">
        <v>235</v>
      </c>
      <c r="B14" s="534"/>
      <c r="C14" s="332">
        <v>1500000</v>
      </c>
      <c r="D14" s="332">
        <v>8500000</v>
      </c>
    </row>
    <row r="15" spans="1:4" ht="16.5" customHeight="1">
      <c r="A15" s="333" t="s">
        <v>267</v>
      </c>
      <c r="B15" s="330" t="s">
        <v>310</v>
      </c>
      <c r="C15" s="334">
        <v>450000</v>
      </c>
      <c r="D15" s="331">
        <v>2550000</v>
      </c>
    </row>
    <row r="16" spans="1:4">
      <c r="A16" s="533" t="s">
        <v>235</v>
      </c>
      <c r="B16" s="534"/>
      <c r="C16" s="335">
        <v>450000</v>
      </c>
      <c r="D16" s="332">
        <v>2550000</v>
      </c>
    </row>
    <row r="17" spans="1:14" ht="19.5" customHeight="1">
      <c r="A17" s="329" t="s">
        <v>293</v>
      </c>
      <c r="B17" s="330" t="s">
        <v>310</v>
      </c>
      <c r="C17" s="336">
        <v>3450000</v>
      </c>
      <c r="D17" s="337">
        <v>19550000</v>
      </c>
    </row>
    <row r="18" spans="1:14">
      <c r="A18" s="533" t="s">
        <v>235</v>
      </c>
      <c r="B18" s="534"/>
      <c r="C18" s="335">
        <v>3450000</v>
      </c>
      <c r="D18" s="332">
        <v>19550000</v>
      </c>
    </row>
    <row r="19" spans="1:14">
      <c r="A19" s="329" t="s">
        <v>295</v>
      </c>
      <c r="B19" s="330" t="s">
        <v>310</v>
      </c>
      <c r="C19" s="331">
        <v>4500000</v>
      </c>
      <c r="D19" s="331">
        <v>25500000</v>
      </c>
    </row>
    <row r="20" spans="1:14">
      <c r="A20" s="533" t="s">
        <v>235</v>
      </c>
      <c r="B20" s="534"/>
      <c r="C20" s="332">
        <v>4500000</v>
      </c>
      <c r="D20" s="332">
        <v>25500000</v>
      </c>
    </row>
    <row r="21" spans="1:14">
      <c r="A21" s="333" t="s">
        <v>296</v>
      </c>
      <c r="B21" s="330" t="s">
        <v>310</v>
      </c>
      <c r="C21" s="331">
        <v>1500000</v>
      </c>
      <c r="D21" s="331">
        <v>8500000</v>
      </c>
    </row>
    <row r="22" spans="1:14">
      <c r="A22" s="533" t="s">
        <v>235</v>
      </c>
      <c r="B22" s="534"/>
      <c r="C22" s="332">
        <v>1500000</v>
      </c>
      <c r="D22" s="332">
        <v>8500000</v>
      </c>
    </row>
    <row r="23" spans="1:14">
      <c r="A23" s="329" t="s">
        <v>297</v>
      </c>
      <c r="B23" s="330" t="s">
        <v>310</v>
      </c>
      <c r="C23" s="331">
        <v>225000</v>
      </c>
      <c r="D23" s="331">
        <v>1275000</v>
      </c>
    </row>
    <row r="24" spans="1:14">
      <c r="A24" s="533" t="s">
        <v>235</v>
      </c>
      <c r="B24" s="534"/>
      <c r="C24" s="332">
        <v>225000</v>
      </c>
      <c r="D24" s="332">
        <v>1275000</v>
      </c>
    </row>
    <row r="25" spans="1:14">
      <c r="A25" s="329" t="s">
        <v>303</v>
      </c>
      <c r="B25" s="330" t="s">
        <v>310</v>
      </c>
      <c r="C25" s="336">
        <v>1500000</v>
      </c>
      <c r="D25" s="337">
        <v>34000000</v>
      </c>
    </row>
    <row r="26" spans="1:14">
      <c r="A26" s="533" t="s">
        <v>235</v>
      </c>
      <c r="B26" s="534"/>
      <c r="C26" s="335">
        <v>1500000</v>
      </c>
      <c r="D26" s="332">
        <v>34000000</v>
      </c>
    </row>
    <row r="27" spans="1:14">
      <c r="A27" s="538" t="s">
        <v>305</v>
      </c>
      <c r="B27" s="539"/>
      <c r="C27" s="338">
        <v>22350000</v>
      </c>
      <c r="D27" s="338">
        <v>171176152</v>
      </c>
    </row>
    <row r="28" spans="1:14">
      <c r="A28" s="537"/>
      <c r="B28" s="537"/>
      <c r="C28" s="537"/>
      <c r="D28" s="537"/>
      <c r="E28" s="528"/>
      <c r="F28" s="528"/>
      <c r="G28" s="528"/>
      <c r="H28" s="528"/>
      <c r="I28" s="528"/>
      <c r="J28" s="528"/>
      <c r="K28" s="528"/>
      <c r="L28" s="528"/>
      <c r="M28" s="528"/>
      <c r="N28" s="528"/>
    </row>
    <row r="29" spans="1:14">
      <c r="A29" s="528"/>
      <c r="B29" s="528"/>
      <c r="C29" s="528"/>
      <c r="D29" s="528"/>
    </row>
    <row r="30" spans="1:14">
      <c r="A30" s="339"/>
      <c r="B30" s="340"/>
    </row>
    <row r="31" spans="1:14">
      <c r="A31" s="527"/>
      <c r="B31" s="527"/>
    </row>
    <row r="32" spans="1:14">
      <c r="A32" s="527"/>
      <c r="B32" s="527"/>
    </row>
    <row r="33" spans="1:2">
      <c r="A33" s="527"/>
      <c r="B33" s="527"/>
    </row>
    <row r="34" spans="1:2">
      <c r="A34" s="527"/>
      <c r="B34" s="527"/>
    </row>
    <row r="35" spans="1:2">
      <c r="A35" s="527"/>
      <c r="B35" s="527"/>
    </row>
    <row r="36" spans="1:2">
      <c r="A36" s="527"/>
      <c r="B36" s="527"/>
    </row>
    <row r="37" spans="1:2">
      <c r="A37" s="527"/>
      <c r="B37" s="527"/>
    </row>
    <row r="38" spans="1:2">
      <c r="A38" s="527"/>
      <c r="B38" s="527"/>
    </row>
    <row r="40" spans="1:2">
      <c r="A40" s="339"/>
      <c r="B40" s="340"/>
    </row>
  </sheetData>
  <mergeCells count="28">
    <mergeCell ref="A18:B18"/>
    <mergeCell ref="A28:D28"/>
    <mergeCell ref="A20:B20"/>
    <mergeCell ref="A22:B22"/>
    <mergeCell ref="A24:B24"/>
    <mergeCell ref="A26:B26"/>
    <mergeCell ref="A27:B27"/>
    <mergeCell ref="A9:B9"/>
    <mergeCell ref="A10:A11"/>
    <mergeCell ref="A12:B12"/>
    <mergeCell ref="A14:B14"/>
    <mergeCell ref="A16:B16"/>
    <mergeCell ref="A2:D2"/>
    <mergeCell ref="A3:D3"/>
    <mergeCell ref="A5:A7"/>
    <mergeCell ref="B5:B7"/>
    <mergeCell ref="C5:C7"/>
    <mergeCell ref="D5:D7"/>
    <mergeCell ref="E28:N28"/>
    <mergeCell ref="A29:D29"/>
    <mergeCell ref="A31:B31"/>
    <mergeCell ref="A32:B32"/>
    <mergeCell ref="A33:B33"/>
    <mergeCell ref="A34:B34"/>
    <mergeCell ref="A35:B35"/>
    <mergeCell ref="A36:B36"/>
    <mergeCell ref="A37:B37"/>
    <mergeCell ref="A38:B38"/>
  </mergeCells>
  <pageMargins left="0.7" right="0.7" top="0.78740157499999996" bottom="0.78740157499999996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2"/>
  <sheetViews>
    <sheetView workbookViewId="0">
      <selection activeCell="I8" sqref="I8"/>
    </sheetView>
  </sheetViews>
  <sheetFormatPr defaultRowHeight="12.75"/>
  <cols>
    <col min="1" max="1" width="41.6640625" style="223" customWidth="1"/>
    <col min="2" max="2" width="55.83203125" style="223" customWidth="1"/>
    <col min="3" max="4" width="16.6640625" style="223" customWidth="1"/>
    <col min="5" max="256" width="9.33203125" style="223"/>
    <col min="257" max="257" width="41.6640625" style="223" customWidth="1"/>
    <col min="258" max="258" width="55.83203125" style="223" customWidth="1"/>
    <col min="259" max="260" width="16.6640625" style="223" customWidth="1"/>
    <col min="261" max="512" width="9.33203125" style="223"/>
    <col min="513" max="513" width="41.6640625" style="223" customWidth="1"/>
    <col min="514" max="514" width="55.83203125" style="223" customWidth="1"/>
    <col min="515" max="516" width="16.6640625" style="223" customWidth="1"/>
    <col min="517" max="768" width="9.33203125" style="223"/>
    <col min="769" max="769" width="41.6640625" style="223" customWidth="1"/>
    <col min="770" max="770" width="55.83203125" style="223" customWidth="1"/>
    <col min="771" max="772" width="16.6640625" style="223" customWidth="1"/>
    <col min="773" max="1024" width="9.33203125" style="223"/>
    <col min="1025" max="1025" width="41.6640625" style="223" customWidth="1"/>
    <col min="1026" max="1026" width="55.83203125" style="223" customWidth="1"/>
    <col min="1027" max="1028" width="16.6640625" style="223" customWidth="1"/>
    <col min="1029" max="1280" width="9.33203125" style="223"/>
    <col min="1281" max="1281" width="41.6640625" style="223" customWidth="1"/>
    <col min="1282" max="1282" width="55.83203125" style="223" customWidth="1"/>
    <col min="1283" max="1284" width="16.6640625" style="223" customWidth="1"/>
    <col min="1285" max="1536" width="9.33203125" style="223"/>
    <col min="1537" max="1537" width="41.6640625" style="223" customWidth="1"/>
    <col min="1538" max="1538" width="55.83203125" style="223" customWidth="1"/>
    <col min="1539" max="1540" width="16.6640625" style="223" customWidth="1"/>
    <col min="1541" max="1792" width="9.33203125" style="223"/>
    <col min="1793" max="1793" width="41.6640625" style="223" customWidth="1"/>
    <col min="1794" max="1794" width="55.83203125" style="223" customWidth="1"/>
    <col min="1795" max="1796" width="16.6640625" style="223" customWidth="1"/>
    <col min="1797" max="2048" width="9.33203125" style="223"/>
    <col min="2049" max="2049" width="41.6640625" style="223" customWidth="1"/>
    <col min="2050" max="2050" width="55.83203125" style="223" customWidth="1"/>
    <col min="2051" max="2052" width="16.6640625" style="223" customWidth="1"/>
    <col min="2053" max="2304" width="9.33203125" style="223"/>
    <col min="2305" max="2305" width="41.6640625" style="223" customWidth="1"/>
    <col min="2306" max="2306" width="55.83203125" style="223" customWidth="1"/>
    <col min="2307" max="2308" width="16.6640625" style="223" customWidth="1"/>
    <col min="2309" max="2560" width="9.33203125" style="223"/>
    <col min="2561" max="2561" width="41.6640625" style="223" customWidth="1"/>
    <col min="2562" max="2562" width="55.83203125" style="223" customWidth="1"/>
    <col min="2563" max="2564" width="16.6640625" style="223" customWidth="1"/>
    <col min="2565" max="2816" width="9.33203125" style="223"/>
    <col min="2817" max="2817" width="41.6640625" style="223" customWidth="1"/>
    <col min="2818" max="2818" width="55.83203125" style="223" customWidth="1"/>
    <col min="2819" max="2820" width="16.6640625" style="223" customWidth="1"/>
    <col min="2821" max="3072" width="9.33203125" style="223"/>
    <col min="3073" max="3073" width="41.6640625" style="223" customWidth="1"/>
    <col min="3074" max="3074" width="55.83203125" style="223" customWidth="1"/>
    <col min="3075" max="3076" width="16.6640625" style="223" customWidth="1"/>
    <col min="3077" max="3328" width="9.33203125" style="223"/>
    <col min="3329" max="3329" width="41.6640625" style="223" customWidth="1"/>
    <col min="3330" max="3330" width="55.83203125" style="223" customWidth="1"/>
    <col min="3331" max="3332" width="16.6640625" style="223" customWidth="1"/>
    <col min="3333" max="3584" width="9.33203125" style="223"/>
    <col min="3585" max="3585" width="41.6640625" style="223" customWidth="1"/>
    <col min="3586" max="3586" width="55.83203125" style="223" customWidth="1"/>
    <col min="3587" max="3588" width="16.6640625" style="223" customWidth="1"/>
    <col min="3589" max="3840" width="9.33203125" style="223"/>
    <col min="3841" max="3841" width="41.6640625" style="223" customWidth="1"/>
    <col min="3842" max="3842" width="55.83203125" style="223" customWidth="1"/>
    <col min="3843" max="3844" width="16.6640625" style="223" customWidth="1"/>
    <col min="3845" max="4096" width="9.33203125" style="223"/>
    <col min="4097" max="4097" width="41.6640625" style="223" customWidth="1"/>
    <col min="4098" max="4098" width="55.83203125" style="223" customWidth="1"/>
    <col min="4099" max="4100" width="16.6640625" style="223" customWidth="1"/>
    <col min="4101" max="4352" width="9.33203125" style="223"/>
    <col min="4353" max="4353" width="41.6640625" style="223" customWidth="1"/>
    <col min="4354" max="4354" width="55.83203125" style="223" customWidth="1"/>
    <col min="4355" max="4356" width="16.6640625" style="223" customWidth="1"/>
    <col min="4357" max="4608" width="9.33203125" style="223"/>
    <col min="4609" max="4609" width="41.6640625" style="223" customWidth="1"/>
    <col min="4610" max="4610" width="55.83203125" style="223" customWidth="1"/>
    <col min="4611" max="4612" width="16.6640625" style="223" customWidth="1"/>
    <col min="4613" max="4864" width="9.33203125" style="223"/>
    <col min="4865" max="4865" width="41.6640625" style="223" customWidth="1"/>
    <col min="4866" max="4866" width="55.83203125" style="223" customWidth="1"/>
    <col min="4867" max="4868" width="16.6640625" style="223" customWidth="1"/>
    <col min="4869" max="5120" width="9.33203125" style="223"/>
    <col min="5121" max="5121" width="41.6640625" style="223" customWidth="1"/>
    <col min="5122" max="5122" width="55.83203125" style="223" customWidth="1"/>
    <col min="5123" max="5124" width="16.6640625" style="223" customWidth="1"/>
    <col min="5125" max="5376" width="9.33203125" style="223"/>
    <col min="5377" max="5377" width="41.6640625" style="223" customWidth="1"/>
    <col min="5378" max="5378" width="55.83203125" style="223" customWidth="1"/>
    <col min="5379" max="5380" width="16.6640625" style="223" customWidth="1"/>
    <col min="5381" max="5632" width="9.33203125" style="223"/>
    <col min="5633" max="5633" width="41.6640625" style="223" customWidth="1"/>
    <col min="5634" max="5634" width="55.83203125" style="223" customWidth="1"/>
    <col min="5635" max="5636" width="16.6640625" style="223" customWidth="1"/>
    <col min="5637" max="5888" width="9.33203125" style="223"/>
    <col min="5889" max="5889" width="41.6640625" style="223" customWidth="1"/>
    <col min="5890" max="5890" width="55.83203125" style="223" customWidth="1"/>
    <col min="5891" max="5892" width="16.6640625" style="223" customWidth="1"/>
    <col min="5893" max="6144" width="9.33203125" style="223"/>
    <col min="6145" max="6145" width="41.6640625" style="223" customWidth="1"/>
    <col min="6146" max="6146" width="55.83203125" style="223" customWidth="1"/>
    <col min="6147" max="6148" width="16.6640625" style="223" customWidth="1"/>
    <col min="6149" max="6400" width="9.33203125" style="223"/>
    <col min="6401" max="6401" width="41.6640625" style="223" customWidth="1"/>
    <col min="6402" max="6402" width="55.83203125" style="223" customWidth="1"/>
    <col min="6403" max="6404" width="16.6640625" style="223" customWidth="1"/>
    <col min="6405" max="6656" width="9.33203125" style="223"/>
    <col min="6657" max="6657" width="41.6640625" style="223" customWidth="1"/>
    <col min="6658" max="6658" width="55.83203125" style="223" customWidth="1"/>
    <col min="6659" max="6660" width="16.6640625" style="223" customWidth="1"/>
    <col min="6661" max="6912" width="9.33203125" style="223"/>
    <col min="6913" max="6913" width="41.6640625" style="223" customWidth="1"/>
    <col min="6914" max="6914" width="55.83203125" style="223" customWidth="1"/>
    <col min="6915" max="6916" width="16.6640625" style="223" customWidth="1"/>
    <col min="6917" max="7168" width="9.33203125" style="223"/>
    <col min="7169" max="7169" width="41.6640625" style="223" customWidth="1"/>
    <col min="7170" max="7170" width="55.83203125" style="223" customWidth="1"/>
    <col min="7171" max="7172" width="16.6640625" style="223" customWidth="1"/>
    <col min="7173" max="7424" width="9.33203125" style="223"/>
    <col min="7425" max="7425" width="41.6640625" style="223" customWidth="1"/>
    <col min="7426" max="7426" width="55.83203125" style="223" customWidth="1"/>
    <col min="7427" max="7428" width="16.6640625" style="223" customWidth="1"/>
    <col min="7429" max="7680" width="9.33203125" style="223"/>
    <col min="7681" max="7681" width="41.6640625" style="223" customWidth="1"/>
    <col min="7682" max="7682" width="55.83203125" style="223" customWidth="1"/>
    <col min="7683" max="7684" width="16.6640625" style="223" customWidth="1"/>
    <col min="7685" max="7936" width="9.33203125" style="223"/>
    <col min="7937" max="7937" width="41.6640625" style="223" customWidth="1"/>
    <col min="7938" max="7938" width="55.83203125" style="223" customWidth="1"/>
    <col min="7939" max="7940" width="16.6640625" style="223" customWidth="1"/>
    <col min="7941" max="8192" width="9.33203125" style="223"/>
    <col min="8193" max="8193" width="41.6640625" style="223" customWidth="1"/>
    <col min="8194" max="8194" width="55.83203125" style="223" customWidth="1"/>
    <col min="8195" max="8196" width="16.6640625" style="223" customWidth="1"/>
    <col min="8197" max="8448" width="9.33203125" style="223"/>
    <col min="8449" max="8449" width="41.6640625" style="223" customWidth="1"/>
    <col min="8450" max="8450" width="55.83203125" style="223" customWidth="1"/>
    <col min="8451" max="8452" width="16.6640625" style="223" customWidth="1"/>
    <col min="8453" max="8704" width="9.33203125" style="223"/>
    <col min="8705" max="8705" width="41.6640625" style="223" customWidth="1"/>
    <col min="8706" max="8706" width="55.83203125" style="223" customWidth="1"/>
    <col min="8707" max="8708" width="16.6640625" style="223" customWidth="1"/>
    <col min="8709" max="8960" width="9.33203125" style="223"/>
    <col min="8961" max="8961" width="41.6640625" style="223" customWidth="1"/>
    <col min="8962" max="8962" width="55.83203125" style="223" customWidth="1"/>
    <col min="8963" max="8964" width="16.6640625" style="223" customWidth="1"/>
    <col min="8965" max="9216" width="9.33203125" style="223"/>
    <col min="9217" max="9217" width="41.6640625" style="223" customWidth="1"/>
    <col min="9218" max="9218" width="55.83203125" style="223" customWidth="1"/>
    <col min="9219" max="9220" width="16.6640625" style="223" customWidth="1"/>
    <col min="9221" max="9472" width="9.33203125" style="223"/>
    <col min="9473" max="9473" width="41.6640625" style="223" customWidth="1"/>
    <col min="9474" max="9474" width="55.83203125" style="223" customWidth="1"/>
    <col min="9475" max="9476" width="16.6640625" style="223" customWidth="1"/>
    <col min="9477" max="9728" width="9.33203125" style="223"/>
    <col min="9729" max="9729" width="41.6640625" style="223" customWidth="1"/>
    <col min="9730" max="9730" width="55.83203125" style="223" customWidth="1"/>
    <col min="9731" max="9732" width="16.6640625" style="223" customWidth="1"/>
    <col min="9733" max="9984" width="9.33203125" style="223"/>
    <col min="9985" max="9985" width="41.6640625" style="223" customWidth="1"/>
    <col min="9986" max="9986" width="55.83203125" style="223" customWidth="1"/>
    <col min="9987" max="9988" width="16.6640625" style="223" customWidth="1"/>
    <col min="9989" max="10240" width="9.33203125" style="223"/>
    <col min="10241" max="10241" width="41.6640625" style="223" customWidth="1"/>
    <col min="10242" max="10242" width="55.83203125" style="223" customWidth="1"/>
    <col min="10243" max="10244" width="16.6640625" style="223" customWidth="1"/>
    <col min="10245" max="10496" width="9.33203125" style="223"/>
    <col min="10497" max="10497" width="41.6640625" style="223" customWidth="1"/>
    <col min="10498" max="10498" width="55.83203125" style="223" customWidth="1"/>
    <col min="10499" max="10500" width="16.6640625" style="223" customWidth="1"/>
    <col min="10501" max="10752" width="9.33203125" style="223"/>
    <col min="10753" max="10753" width="41.6640625" style="223" customWidth="1"/>
    <col min="10754" max="10754" width="55.83203125" style="223" customWidth="1"/>
    <col min="10755" max="10756" width="16.6640625" style="223" customWidth="1"/>
    <col min="10757" max="11008" width="9.33203125" style="223"/>
    <col min="11009" max="11009" width="41.6640625" style="223" customWidth="1"/>
    <col min="11010" max="11010" width="55.83203125" style="223" customWidth="1"/>
    <col min="11011" max="11012" width="16.6640625" style="223" customWidth="1"/>
    <col min="11013" max="11264" width="9.33203125" style="223"/>
    <col min="11265" max="11265" width="41.6640625" style="223" customWidth="1"/>
    <col min="11266" max="11266" width="55.83203125" style="223" customWidth="1"/>
    <col min="11267" max="11268" width="16.6640625" style="223" customWidth="1"/>
    <col min="11269" max="11520" width="9.33203125" style="223"/>
    <col min="11521" max="11521" width="41.6640625" style="223" customWidth="1"/>
    <col min="11522" max="11522" width="55.83203125" style="223" customWidth="1"/>
    <col min="11523" max="11524" width="16.6640625" style="223" customWidth="1"/>
    <col min="11525" max="11776" width="9.33203125" style="223"/>
    <col min="11777" max="11777" width="41.6640625" style="223" customWidth="1"/>
    <col min="11778" max="11778" width="55.83203125" style="223" customWidth="1"/>
    <col min="11779" max="11780" width="16.6640625" style="223" customWidth="1"/>
    <col min="11781" max="12032" width="9.33203125" style="223"/>
    <col min="12033" max="12033" width="41.6640625" style="223" customWidth="1"/>
    <col min="12034" max="12034" width="55.83203125" style="223" customWidth="1"/>
    <col min="12035" max="12036" width="16.6640625" style="223" customWidth="1"/>
    <col min="12037" max="12288" width="9.33203125" style="223"/>
    <col min="12289" max="12289" width="41.6640625" style="223" customWidth="1"/>
    <col min="12290" max="12290" width="55.83203125" style="223" customWidth="1"/>
    <col min="12291" max="12292" width="16.6640625" style="223" customWidth="1"/>
    <col min="12293" max="12544" width="9.33203125" style="223"/>
    <col min="12545" max="12545" width="41.6640625" style="223" customWidth="1"/>
    <col min="12546" max="12546" width="55.83203125" style="223" customWidth="1"/>
    <col min="12547" max="12548" width="16.6640625" style="223" customWidth="1"/>
    <col min="12549" max="12800" width="9.33203125" style="223"/>
    <col min="12801" max="12801" width="41.6640625" style="223" customWidth="1"/>
    <col min="12802" max="12802" width="55.83203125" style="223" customWidth="1"/>
    <col min="12803" max="12804" width="16.6640625" style="223" customWidth="1"/>
    <col min="12805" max="13056" width="9.33203125" style="223"/>
    <col min="13057" max="13057" width="41.6640625" style="223" customWidth="1"/>
    <col min="13058" max="13058" width="55.83203125" style="223" customWidth="1"/>
    <col min="13059" max="13060" width="16.6640625" style="223" customWidth="1"/>
    <col min="13061" max="13312" width="9.33203125" style="223"/>
    <col min="13313" max="13313" width="41.6640625" style="223" customWidth="1"/>
    <col min="13314" max="13314" width="55.83203125" style="223" customWidth="1"/>
    <col min="13315" max="13316" width="16.6640625" style="223" customWidth="1"/>
    <col min="13317" max="13568" width="9.33203125" style="223"/>
    <col min="13569" max="13569" width="41.6640625" style="223" customWidth="1"/>
    <col min="13570" max="13570" width="55.83203125" style="223" customWidth="1"/>
    <col min="13571" max="13572" width="16.6640625" style="223" customWidth="1"/>
    <col min="13573" max="13824" width="9.33203125" style="223"/>
    <col min="13825" max="13825" width="41.6640625" style="223" customWidth="1"/>
    <col min="13826" max="13826" width="55.83203125" style="223" customWidth="1"/>
    <col min="13827" max="13828" width="16.6640625" style="223" customWidth="1"/>
    <col min="13829" max="14080" width="9.33203125" style="223"/>
    <col min="14081" max="14081" width="41.6640625" style="223" customWidth="1"/>
    <col min="14082" max="14082" width="55.83203125" style="223" customWidth="1"/>
    <col min="14083" max="14084" width="16.6640625" style="223" customWidth="1"/>
    <col min="14085" max="14336" width="9.33203125" style="223"/>
    <col min="14337" max="14337" width="41.6640625" style="223" customWidth="1"/>
    <col min="14338" max="14338" width="55.83203125" style="223" customWidth="1"/>
    <col min="14339" max="14340" width="16.6640625" style="223" customWidth="1"/>
    <col min="14341" max="14592" width="9.33203125" style="223"/>
    <col min="14593" max="14593" width="41.6640625" style="223" customWidth="1"/>
    <col min="14594" max="14594" width="55.83203125" style="223" customWidth="1"/>
    <col min="14595" max="14596" width="16.6640625" style="223" customWidth="1"/>
    <col min="14597" max="14848" width="9.33203125" style="223"/>
    <col min="14849" max="14849" width="41.6640625" style="223" customWidth="1"/>
    <col min="14850" max="14850" width="55.83203125" style="223" customWidth="1"/>
    <col min="14851" max="14852" width="16.6640625" style="223" customWidth="1"/>
    <col min="14853" max="15104" width="9.33203125" style="223"/>
    <col min="15105" max="15105" width="41.6640625" style="223" customWidth="1"/>
    <col min="15106" max="15106" width="55.83203125" style="223" customWidth="1"/>
    <col min="15107" max="15108" width="16.6640625" style="223" customWidth="1"/>
    <col min="15109" max="15360" width="9.33203125" style="223"/>
    <col min="15361" max="15361" width="41.6640625" style="223" customWidth="1"/>
    <col min="15362" max="15362" width="55.83203125" style="223" customWidth="1"/>
    <col min="15363" max="15364" width="16.6640625" style="223" customWidth="1"/>
    <col min="15365" max="15616" width="9.33203125" style="223"/>
    <col min="15617" max="15617" width="41.6640625" style="223" customWidth="1"/>
    <col min="15618" max="15618" width="55.83203125" style="223" customWidth="1"/>
    <col min="15619" max="15620" width="16.6640625" style="223" customWidth="1"/>
    <col min="15621" max="15872" width="9.33203125" style="223"/>
    <col min="15873" max="15873" width="41.6640625" style="223" customWidth="1"/>
    <col min="15874" max="15874" width="55.83203125" style="223" customWidth="1"/>
    <col min="15875" max="15876" width="16.6640625" style="223" customWidth="1"/>
    <col min="15877" max="16128" width="9.33203125" style="223"/>
    <col min="16129" max="16129" width="41.6640625" style="223" customWidth="1"/>
    <col min="16130" max="16130" width="55.83203125" style="223" customWidth="1"/>
    <col min="16131" max="16132" width="16.6640625" style="223" customWidth="1"/>
    <col min="16133" max="16384" width="9.33203125" style="223"/>
  </cols>
  <sheetData>
    <row r="1" spans="1:5">
      <c r="D1" s="327" t="s">
        <v>198</v>
      </c>
    </row>
    <row r="2" spans="1:5">
      <c r="A2" s="516"/>
      <c r="B2" s="516"/>
      <c r="C2" s="516"/>
      <c r="D2" s="516"/>
    </row>
    <row r="3" spans="1:5" ht="15.75">
      <c r="A3" s="520" t="s">
        <v>317</v>
      </c>
      <c r="B3" s="520"/>
      <c r="C3" s="520"/>
      <c r="D3" s="520"/>
      <c r="E3" s="520"/>
    </row>
    <row r="4" spans="1:5">
      <c r="A4" s="324"/>
      <c r="B4" s="324"/>
      <c r="C4" s="324"/>
      <c r="D4" s="326" t="s">
        <v>1</v>
      </c>
    </row>
    <row r="5" spans="1:5">
      <c r="A5" s="521" t="s">
        <v>3</v>
      </c>
      <c r="B5" s="521" t="s">
        <v>230</v>
      </c>
      <c r="C5" s="524" t="s">
        <v>308</v>
      </c>
      <c r="D5" s="524" t="s">
        <v>312</v>
      </c>
    </row>
    <row r="6" spans="1:5">
      <c r="A6" s="522"/>
      <c r="B6" s="522"/>
      <c r="C6" s="525"/>
      <c r="D6" s="525"/>
    </row>
    <row r="7" spans="1:5">
      <c r="A7" s="522"/>
      <c r="B7" s="523"/>
      <c r="C7" s="526"/>
      <c r="D7" s="526"/>
    </row>
    <row r="8" spans="1:5" ht="25.5">
      <c r="A8" s="274" t="s">
        <v>277</v>
      </c>
      <c r="B8" s="275" t="s">
        <v>278</v>
      </c>
      <c r="C8" s="278">
        <v>231156000</v>
      </c>
      <c r="D8" s="278">
        <v>1309884000</v>
      </c>
    </row>
    <row r="9" spans="1:5" ht="18.75" customHeight="1">
      <c r="A9" s="509" t="s">
        <v>235</v>
      </c>
      <c r="B9" s="510"/>
      <c r="C9" s="283">
        <v>231156000</v>
      </c>
      <c r="D9" s="283">
        <v>1309884000</v>
      </c>
    </row>
    <row r="10" spans="1:5" ht="13.5" customHeight="1">
      <c r="A10" s="517" t="s">
        <v>293</v>
      </c>
      <c r="B10" s="275" t="s">
        <v>294</v>
      </c>
      <c r="C10" s="278">
        <v>37966000</v>
      </c>
      <c r="D10" s="278">
        <v>12655333</v>
      </c>
    </row>
    <row r="11" spans="1:5" ht="13.5" customHeight="1">
      <c r="A11" s="518"/>
      <c r="B11" s="275" t="s">
        <v>310</v>
      </c>
      <c r="C11" s="278">
        <v>450000</v>
      </c>
      <c r="D11" s="278">
        <v>2550000</v>
      </c>
    </row>
    <row r="12" spans="1:5" ht="13.5" customHeight="1">
      <c r="A12" s="519"/>
      <c r="B12" s="275" t="s">
        <v>240</v>
      </c>
      <c r="C12" s="278">
        <v>1250000000</v>
      </c>
      <c r="D12" s="278">
        <v>4394117647</v>
      </c>
    </row>
    <row r="13" spans="1:5" ht="13.5" customHeight="1">
      <c r="A13" s="509" t="s">
        <v>235</v>
      </c>
      <c r="B13" s="510"/>
      <c r="C13" s="283">
        <v>1288416000</v>
      </c>
      <c r="D13" s="283">
        <v>4409322980</v>
      </c>
    </row>
    <row r="14" spans="1:5" ht="13.5" customHeight="1">
      <c r="A14" s="517" t="s">
        <v>303</v>
      </c>
      <c r="B14" s="275" t="s">
        <v>241</v>
      </c>
      <c r="C14" s="278">
        <v>3974727</v>
      </c>
      <c r="D14" s="278">
        <v>16791872</v>
      </c>
    </row>
    <row r="15" spans="1:5" ht="13.5" customHeight="1">
      <c r="A15" s="518"/>
      <c r="B15" s="275" t="s">
        <v>310</v>
      </c>
      <c r="C15" s="278">
        <v>1500000</v>
      </c>
      <c r="D15" s="278">
        <v>34000000</v>
      </c>
    </row>
    <row r="16" spans="1:5" ht="13.5" customHeight="1">
      <c r="A16" s="518"/>
      <c r="B16" s="275" t="s">
        <v>270</v>
      </c>
      <c r="C16" s="278">
        <v>0</v>
      </c>
      <c r="D16" s="278">
        <v>1697025</v>
      </c>
    </row>
    <row r="17" spans="1:4">
      <c r="A17" s="519"/>
      <c r="B17" s="275" t="s">
        <v>284</v>
      </c>
      <c r="C17" s="278">
        <v>0</v>
      </c>
      <c r="D17" s="278">
        <v>4385529</v>
      </c>
    </row>
    <row r="18" spans="1:4" ht="12.75" hidden="1" customHeight="1">
      <c r="A18" s="509" t="s">
        <v>235</v>
      </c>
      <c r="B18" s="510"/>
      <c r="C18" s="283">
        <v>5474727</v>
      </c>
      <c r="D18" s="283">
        <v>56874426</v>
      </c>
    </row>
    <row r="19" spans="1:4">
      <c r="A19" s="511" t="s">
        <v>305</v>
      </c>
      <c r="B19" s="512"/>
      <c r="C19" s="284">
        <v>1525046727</v>
      </c>
      <c r="D19" s="284">
        <v>5776081406</v>
      </c>
    </row>
    <row r="21" spans="1:4" ht="18.75" customHeight="1"/>
    <row r="22" spans="1:4" ht="18.600000000000001" customHeight="1"/>
  </sheetData>
  <mergeCells count="12">
    <mergeCell ref="A2:D2"/>
    <mergeCell ref="A3:E3"/>
    <mergeCell ref="A5:A7"/>
    <mergeCell ref="B5:B7"/>
    <mergeCell ref="C5:C7"/>
    <mergeCell ref="D5:D7"/>
    <mergeCell ref="A19:B19"/>
    <mergeCell ref="A9:B9"/>
    <mergeCell ref="A10:A12"/>
    <mergeCell ref="A13:B13"/>
    <mergeCell ref="A14:A17"/>
    <mergeCell ref="A18:B18"/>
  </mergeCells>
  <phoneticPr fontId="35" type="noConversion"/>
  <pageMargins left="0.53" right="0.61" top="0.73" bottom="0.65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7"/>
  <sheetViews>
    <sheetView workbookViewId="0">
      <selection activeCell="A5" sqref="A5"/>
    </sheetView>
  </sheetViews>
  <sheetFormatPr defaultColWidth="9.1640625" defaultRowHeight="12.75"/>
  <cols>
    <col min="1" max="1" width="61" style="64" customWidth="1"/>
    <col min="2" max="2" width="17" style="64" customWidth="1"/>
    <col min="3" max="3" width="15.83203125" style="64" bestFit="1" customWidth="1"/>
    <col min="4" max="4" width="15.6640625" style="64" bestFit="1" customWidth="1"/>
    <col min="5" max="5" width="14.5" style="64" bestFit="1" customWidth="1"/>
    <col min="6" max="6" width="13.5" style="64" bestFit="1" customWidth="1"/>
    <col min="7" max="7" width="15.33203125" style="64" bestFit="1" customWidth="1"/>
    <col min="8" max="8" width="14.1640625" style="64" customWidth="1"/>
    <col min="9" max="256" width="9.1640625" style="64"/>
    <col min="257" max="257" width="61" style="64" customWidth="1"/>
    <col min="258" max="258" width="17" style="64" customWidth="1"/>
    <col min="259" max="259" width="15.83203125" style="64" bestFit="1" customWidth="1"/>
    <col min="260" max="260" width="15.6640625" style="64" bestFit="1" customWidth="1"/>
    <col min="261" max="261" width="14.5" style="64" bestFit="1" customWidth="1"/>
    <col min="262" max="262" width="13.5" style="64" bestFit="1" customWidth="1"/>
    <col min="263" max="263" width="15.33203125" style="64" bestFit="1" customWidth="1"/>
    <col min="264" max="264" width="14.1640625" style="64" customWidth="1"/>
    <col min="265" max="512" width="9.1640625" style="64"/>
    <col min="513" max="513" width="61" style="64" customWidth="1"/>
    <col min="514" max="514" width="17" style="64" customWidth="1"/>
    <col min="515" max="515" width="15.83203125" style="64" bestFit="1" customWidth="1"/>
    <col min="516" max="516" width="15.6640625" style="64" bestFit="1" customWidth="1"/>
    <col min="517" max="517" width="14.5" style="64" bestFit="1" customWidth="1"/>
    <col min="518" max="518" width="13.5" style="64" bestFit="1" customWidth="1"/>
    <col min="519" max="519" width="15.33203125" style="64" bestFit="1" customWidth="1"/>
    <col min="520" max="520" width="14.1640625" style="64" customWidth="1"/>
    <col min="521" max="768" width="9.1640625" style="64"/>
    <col min="769" max="769" width="61" style="64" customWidth="1"/>
    <col min="770" max="770" width="17" style="64" customWidth="1"/>
    <col min="771" max="771" width="15.83203125" style="64" bestFit="1" customWidth="1"/>
    <col min="772" max="772" width="15.6640625" style="64" bestFit="1" customWidth="1"/>
    <col min="773" max="773" width="14.5" style="64" bestFit="1" customWidth="1"/>
    <col min="774" max="774" width="13.5" style="64" bestFit="1" customWidth="1"/>
    <col min="775" max="775" width="15.33203125" style="64" bestFit="1" customWidth="1"/>
    <col min="776" max="776" width="14.1640625" style="64" customWidth="1"/>
    <col min="777" max="1024" width="9.1640625" style="64"/>
    <col min="1025" max="1025" width="61" style="64" customWidth="1"/>
    <col min="1026" max="1026" width="17" style="64" customWidth="1"/>
    <col min="1027" max="1027" width="15.83203125" style="64" bestFit="1" customWidth="1"/>
    <col min="1028" max="1028" width="15.6640625" style="64" bestFit="1" customWidth="1"/>
    <col min="1029" max="1029" width="14.5" style="64" bestFit="1" customWidth="1"/>
    <col min="1030" max="1030" width="13.5" style="64" bestFit="1" customWidth="1"/>
    <col min="1031" max="1031" width="15.33203125" style="64" bestFit="1" customWidth="1"/>
    <col min="1032" max="1032" width="14.1640625" style="64" customWidth="1"/>
    <col min="1033" max="1280" width="9.1640625" style="64"/>
    <col min="1281" max="1281" width="61" style="64" customWidth="1"/>
    <col min="1282" max="1282" width="17" style="64" customWidth="1"/>
    <col min="1283" max="1283" width="15.83203125" style="64" bestFit="1" customWidth="1"/>
    <col min="1284" max="1284" width="15.6640625" style="64" bestFit="1" customWidth="1"/>
    <col min="1285" max="1285" width="14.5" style="64" bestFit="1" customWidth="1"/>
    <col min="1286" max="1286" width="13.5" style="64" bestFit="1" customWidth="1"/>
    <col min="1287" max="1287" width="15.33203125" style="64" bestFit="1" customWidth="1"/>
    <col min="1288" max="1288" width="14.1640625" style="64" customWidth="1"/>
    <col min="1289" max="1536" width="9.1640625" style="64"/>
    <col min="1537" max="1537" width="61" style="64" customWidth="1"/>
    <col min="1538" max="1538" width="17" style="64" customWidth="1"/>
    <col min="1539" max="1539" width="15.83203125" style="64" bestFit="1" customWidth="1"/>
    <col min="1540" max="1540" width="15.6640625" style="64" bestFit="1" customWidth="1"/>
    <col min="1541" max="1541" width="14.5" style="64" bestFit="1" customWidth="1"/>
    <col min="1542" max="1542" width="13.5" style="64" bestFit="1" customWidth="1"/>
    <col min="1543" max="1543" width="15.33203125" style="64" bestFit="1" customWidth="1"/>
    <col min="1544" max="1544" width="14.1640625" style="64" customWidth="1"/>
    <col min="1545" max="1792" width="9.1640625" style="64"/>
    <col min="1793" max="1793" width="61" style="64" customWidth="1"/>
    <col min="1794" max="1794" width="17" style="64" customWidth="1"/>
    <col min="1795" max="1795" width="15.83203125" style="64" bestFit="1" customWidth="1"/>
    <col min="1796" max="1796" width="15.6640625" style="64" bestFit="1" customWidth="1"/>
    <col min="1797" max="1797" width="14.5" style="64" bestFit="1" customWidth="1"/>
    <col min="1798" max="1798" width="13.5" style="64" bestFit="1" customWidth="1"/>
    <col min="1799" max="1799" width="15.33203125" style="64" bestFit="1" customWidth="1"/>
    <col min="1800" max="1800" width="14.1640625" style="64" customWidth="1"/>
    <col min="1801" max="2048" width="9.1640625" style="64"/>
    <col min="2049" max="2049" width="61" style="64" customWidth="1"/>
    <col min="2050" max="2050" width="17" style="64" customWidth="1"/>
    <col min="2051" max="2051" width="15.83203125" style="64" bestFit="1" customWidth="1"/>
    <col min="2052" max="2052" width="15.6640625" style="64" bestFit="1" customWidth="1"/>
    <col min="2053" max="2053" width="14.5" style="64" bestFit="1" customWidth="1"/>
    <col min="2054" max="2054" width="13.5" style="64" bestFit="1" customWidth="1"/>
    <col min="2055" max="2055" width="15.33203125" style="64" bestFit="1" customWidth="1"/>
    <col min="2056" max="2056" width="14.1640625" style="64" customWidth="1"/>
    <col min="2057" max="2304" width="9.1640625" style="64"/>
    <col min="2305" max="2305" width="61" style="64" customWidth="1"/>
    <col min="2306" max="2306" width="17" style="64" customWidth="1"/>
    <col min="2307" max="2307" width="15.83203125" style="64" bestFit="1" customWidth="1"/>
    <col min="2308" max="2308" width="15.6640625" style="64" bestFit="1" customWidth="1"/>
    <col min="2309" max="2309" width="14.5" style="64" bestFit="1" customWidth="1"/>
    <col min="2310" max="2310" width="13.5" style="64" bestFit="1" customWidth="1"/>
    <col min="2311" max="2311" width="15.33203125" style="64" bestFit="1" customWidth="1"/>
    <col min="2312" max="2312" width="14.1640625" style="64" customWidth="1"/>
    <col min="2313" max="2560" width="9.1640625" style="64"/>
    <col min="2561" max="2561" width="61" style="64" customWidth="1"/>
    <col min="2562" max="2562" width="17" style="64" customWidth="1"/>
    <col min="2563" max="2563" width="15.83203125" style="64" bestFit="1" customWidth="1"/>
    <col min="2564" max="2564" width="15.6640625" style="64" bestFit="1" customWidth="1"/>
    <col min="2565" max="2565" width="14.5" style="64" bestFit="1" customWidth="1"/>
    <col min="2566" max="2566" width="13.5" style="64" bestFit="1" customWidth="1"/>
    <col min="2567" max="2567" width="15.33203125" style="64" bestFit="1" customWidth="1"/>
    <col min="2568" max="2568" width="14.1640625" style="64" customWidth="1"/>
    <col min="2569" max="2816" width="9.1640625" style="64"/>
    <col min="2817" max="2817" width="61" style="64" customWidth="1"/>
    <col min="2818" max="2818" width="17" style="64" customWidth="1"/>
    <col min="2819" max="2819" width="15.83203125" style="64" bestFit="1" customWidth="1"/>
    <col min="2820" max="2820" width="15.6640625" style="64" bestFit="1" customWidth="1"/>
    <col min="2821" max="2821" width="14.5" style="64" bestFit="1" customWidth="1"/>
    <col min="2822" max="2822" width="13.5" style="64" bestFit="1" customWidth="1"/>
    <col min="2823" max="2823" width="15.33203125" style="64" bestFit="1" customWidth="1"/>
    <col min="2824" max="2824" width="14.1640625" style="64" customWidth="1"/>
    <col min="2825" max="3072" width="9.1640625" style="64"/>
    <col min="3073" max="3073" width="61" style="64" customWidth="1"/>
    <col min="3074" max="3074" width="17" style="64" customWidth="1"/>
    <col min="3075" max="3075" width="15.83203125" style="64" bestFit="1" customWidth="1"/>
    <col min="3076" max="3076" width="15.6640625" style="64" bestFit="1" customWidth="1"/>
    <col min="3077" max="3077" width="14.5" style="64" bestFit="1" customWidth="1"/>
    <col min="3078" max="3078" width="13.5" style="64" bestFit="1" customWidth="1"/>
    <col min="3079" max="3079" width="15.33203125" style="64" bestFit="1" customWidth="1"/>
    <col min="3080" max="3080" width="14.1640625" style="64" customWidth="1"/>
    <col min="3081" max="3328" width="9.1640625" style="64"/>
    <col min="3329" max="3329" width="61" style="64" customWidth="1"/>
    <col min="3330" max="3330" width="17" style="64" customWidth="1"/>
    <col min="3331" max="3331" width="15.83203125" style="64" bestFit="1" customWidth="1"/>
    <col min="3332" max="3332" width="15.6640625" style="64" bestFit="1" customWidth="1"/>
    <col min="3333" max="3333" width="14.5" style="64" bestFit="1" customWidth="1"/>
    <col min="3334" max="3334" width="13.5" style="64" bestFit="1" customWidth="1"/>
    <col min="3335" max="3335" width="15.33203125" style="64" bestFit="1" customWidth="1"/>
    <col min="3336" max="3336" width="14.1640625" style="64" customWidth="1"/>
    <col min="3337" max="3584" width="9.1640625" style="64"/>
    <col min="3585" max="3585" width="61" style="64" customWidth="1"/>
    <col min="3586" max="3586" width="17" style="64" customWidth="1"/>
    <col min="3587" max="3587" width="15.83203125" style="64" bestFit="1" customWidth="1"/>
    <col min="3588" max="3588" width="15.6640625" style="64" bestFit="1" customWidth="1"/>
    <col min="3589" max="3589" width="14.5" style="64" bestFit="1" customWidth="1"/>
    <col min="3590" max="3590" width="13.5" style="64" bestFit="1" customWidth="1"/>
    <col min="3591" max="3591" width="15.33203125" style="64" bestFit="1" customWidth="1"/>
    <col min="3592" max="3592" width="14.1640625" style="64" customWidth="1"/>
    <col min="3593" max="3840" width="9.1640625" style="64"/>
    <col min="3841" max="3841" width="61" style="64" customWidth="1"/>
    <col min="3842" max="3842" width="17" style="64" customWidth="1"/>
    <col min="3843" max="3843" width="15.83203125" style="64" bestFit="1" customWidth="1"/>
    <col min="3844" max="3844" width="15.6640625" style="64" bestFit="1" customWidth="1"/>
    <col min="3845" max="3845" width="14.5" style="64" bestFit="1" customWidth="1"/>
    <col min="3846" max="3846" width="13.5" style="64" bestFit="1" customWidth="1"/>
    <col min="3847" max="3847" width="15.33203125" style="64" bestFit="1" customWidth="1"/>
    <col min="3848" max="3848" width="14.1640625" style="64" customWidth="1"/>
    <col min="3849" max="4096" width="9.1640625" style="64"/>
    <col min="4097" max="4097" width="61" style="64" customWidth="1"/>
    <col min="4098" max="4098" width="17" style="64" customWidth="1"/>
    <col min="4099" max="4099" width="15.83203125" style="64" bestFit="1" customWidth="1"/>
    <col min="4100" max="4100" width="15.6640625" style="64" bestFit="1" customWidth="1"/>
    <col min="4101" max="4101" width="14.5" style="64" bestFit="1" customWidth="1"/>
    <col min="4102" max="4102" width="13.5" style="64" bestFit="1" customWidth="1"/>
    <col min="4103" max="4103" width="15.33203125" style="64" bestFit="1" customWidth="1"/>
    <col min="4104" max="4104" width="14.1640625" style="64" customWidth="1"/>
    <col min="4105" max="4352" width="9.1640625" style="64"/>
    <col min="4353" max="4353" width="61" style="64" customWidth="1"/>
    <col min="4354" max="4354" width="17" style="64" customWidth="1"/>
    <col min="4355" max="4355" width="15.83203125" style="64" bestFit="1" customWidth="1"/>
    <col min="4356" max="4356" width="15.6640625" style="64" bestFit="1" customWidth="1"/>
    <col min="4357" max="4357" width="14.5" style="64" bestFit="1" customWidth="1"/>
    <col min="4358" max="4358" width="13.5" style="64" bestFit="1" customWidth="1"/>
    <col min="4359" max="4359" width="15.33203125" style="64" bestFit="1" customWidth="1"/>
    <col min="4360" max="4360" width="14.1640625" style="64" customWidth="1"/>
    <col min="4361" max="4608" width="9.1640625" style="64"/>
    <col min="4609" max="4609" width="61" style="64" customWidth="1"/>
    <col min="4610" max="4610" width="17" style="64" customWidth="1"/>
    <col min="4611" max="4611" width="15.83203125" style="64" bestFit="1" customWidth="1"/>
    <col min="4612" max="4612" width="15.6640625" style="64" bestFit="1" customWidth="1"/>
    <col min="4613" max="4613" width="14.5" style="64" bestFit="1" customWidth="1"/>
    <col min="4614" max="4614" width="13.5" style="64" bestFit="1" customWidth="1"/>
    <col min="4615" max="4615" width="15.33203125" style="64" bestFit="1" customWidth="1"/>
    <col min="4616" max="4616" width="14.1640625" style="64" customWidth="1"/>
    <col min="4617" max="4864" width="9.1640625" style="64"/>
    <col min="4865" max="4865" width="61" style="64" customWidth="1"/>
    <col min="4866" max="4866" width="17" style="64" customWidth="1"/>
    <col min="4867" max="4867" width="15.83203125" style="64" bestFit="1" customWidth="1"/>
    <col min="4868" max="4868" width="15.6640625" style="64" bestFit="1" customWidth="1"/>
    <col min="4869" max="4869" width="14.5" style="64" bestFit="1" customWidth="1"/>
    <col min="4870" max="4870" width="13.5" style="64" bestFit="1" customWidth="1"/>
    <col min="4871" max="4871" width="15.33203125" style="64" bestFit="1" customWidth="1"/>
    <col min="4872" max="4872" width="14.1640625" style="64" customWidth="1"/>
    <col min="4873" max="5120" width="9.1640625" style="64"/>
    <col min="5121" max="5121" width="61" style="64" customWidth="1"/>
    <col min="5122" max="5122" width="17" style="64" customWidth="1"/>
    <col min="5123" max="5123" width="15.83203125" style="64" bestFit="1" customWidth="1"/>
    <col min="5124" max="5124" width="15.6640625" style="64" bestFit="1" customWidth="1"/>
    <col min="5125" max="5125" width="14.5" style="64" bestFit="1" customWidth="1"/>
    <col min="5126" max="5126" width="13.5" style="64" bestFit="1" customWidth="1"/>
    <col min="5127" max="5127" width="15.33203125" style="64" bestFit="1" customWidth="1"/>
    <col min="5128" max="5128" width="14.1640625" style="64" customWidth="1"/>
    <col min="5129" max="5376" width="9.1640625" style="64"/>
    <col min="5377" max="5377" width="61" style="64" customWidth="1"/>
    <col min="5378" max="5378" width="17" style="64" customWidth="1"/>
    <col min="5379" max="5379" width="15.83203125" style="64" bestFit="1" customWidth="1"/>
    <col min="5380" max="5380" width="15.6640625" style="64" bestFit="1" customWidth="1"/>
    <col min="5381" max="5381" width="14.5" style="64" bestFit="1" customWidth="1"/>
    <col min="5382" max="5382" width="13.5" style="64" bestFit="1" customWidth="1"/>
    <col min="5383" max="5383" width="15.33203125" style="64" bestFit="1" customWidth="1"/>
    <col min="5384" max="5384" width="14.1640625" style="64" customWidth="1"/>
    <col min="5385" max="5632" width="9.1640625" style="64"/>
    <col min="5633" max="5633" width="61" style="64" customWidth="1"/>
    <col min="5634" max="5634" width="17" style="64" customWidth="1"/>
    <col min="5635" max="5635" width="15.83203125" style="64" bestFit="1" customWidth="1"/>
    <col min="5636" max="5636" width="15.6640625" style="64" bestFit="1" customWidth="1"/>
    <col min="5637" max="5637" width="14.5" style="64" bestFit="1" customWidth="1"/>
    <col min="5638" max="5638" width="13.5" style="64" bestFit="1" customWidth="1"/>
    <col min="5639" max="5639" width="15.33203125" style="64" bestFit="1" customWidth="1"/>
    <col min="5640" max="5640" width="14.1640625" style="64" customWidth="1"/>
    <col min="5641" max="5888" width="9.1640625" style="64"/>
    <col min="5889" max="5889" width="61" style="64" customWidth="1"/>
    <col min="5890" max="5890" width="17" style="64" customWidth="1"/>
    <col min="5891" max="5891" width="15.83203125" style="64" bestFit="1" customWidth="1"/>
    <col min="5892" max="5892" width="15.6640625" style="64" bestFit="1" customWidth="1"/>
    <col min="5893" max="5893" width="14.5" style="64" bestFit="1" customWidth="1"/>
    <col min="5894" max="5894" width="13.5" style="64" bestFit="1" customWidth="1"/>
    <col min="5895" max="5895" width="15.33203125" style="64" bestFit="1" customWidth="1"/>
    <col min="5896" max="5896" width="14.1640625" style="64" customWidth="1"/>
    <col min="5897" max="6144" width="9.1640625" style="64"/>
    <col min="6145" max="6145" width="61" style="64" customWidth="1"/>
    <col min="6146" max="6146" width="17" style="64" customWidth="1"/>
    <col min="6147" max="6147" width="15.83203125" style="64" bestFit="1" customWidth="1"/>
    <col min="6148" max="6148" width="15.6640625" style="64" bestFit="1" customWidth="1"/>
    <col min="6149" max="6149" width="14.5" style="64" bestFit="1" customWidth="1"/>
    <col min="6150" max="6150" width="13.5" style="64" bestFit="1" customWidth="1"/>
    <col min="6151" max="6151" width="15.33203125" style="64" bestFit="1" customWidth="1"/>
    <col min="6152" max="6152" width="14.1640625" style="64" customWidth="1"/>
    <col min="6153" max="6400" width="9.1640625" style="64"/>
    <col min="6401" max="6401" width="61" style="64" customWidth="1"/>
    <col min="6402" max="6402" width="17" style="64" customWidth="1"/>
    <col min="6403" max="6403" width="15.83203125" style="64" bestFit="1" customWidth="1"/>
    <col min="6404" max="6404" width="15.6640625" style="64" bestFit="1" customWidth="1"/>
    <col min="6405" max="6405" width="14.5" style="64" bestFit="1" customWidth="1"/>
    <col min="6406" max="6406" width="13.5" style="64" bestFit="1" customWidth="1"/>
    <col min="6407" max="6407" width="15.33203125" style="64" bestFit="1" customWidth="1"/>
    <col min="6408" max="6408" width="14.1640625" style="64" customWidth="1"/>
    <col min="6409" max="6656" width="9.1640625" style="64"/>
    <col min="6657" max="6657" width="61" style="64" customWidth="1"/>
    <col min="6658" max="6658" width="17" style="64" customWidth="1"/>
    <col min="6659" max="6659" width="15.83203125" style="64" bestFit="1" customWidth="1"/>
    <col min="6660" max="6660" width="15.6640625" style="64" bestFit="1" customWidth="1"/>
    <col min="6661" max="6661" width="14.5" style="64" bestFit="1" customWidth="1"/>
    <col min="6662" max="6662" width="13.5" style="64" bestFit="1" customWidth="1"/>
    <col min="6663" max="6663" width="15.33203125" style="64" bestFit="1" customWidth="1"/>
    <col min="6664" max="6664" width="14.1640625" style="64" customWidth="1"/>
    <col min="6665" max="6912" width="9.1640625" style="64"/>
    <col min="6913" max="6913" width="61" style="64" customWidth="1"/>
    <col min="6914" max="6914" width="17" style="64" customWidth="1"/>
    <col min="6915" max="6915" width="15.83203125" style="64" bestFit="1" customWidth="1"/>
    <col min="6916" max="6916" width="15.6640625" style="64" bestFit="1" customWidth="1"/>
    <col min="6917" max="6917" width="14.5" style="64" bestFit="1" customWidth="1"/>
    <col min="6918" max="6918" width="13.5" style="64" bestFit="1" customWidth="1"/>
    <col min="6919" max="6919" width="15.33203125" style="64" bestFit="1" customWidth="1"/>
    <col min="6920" max="6920" width="14.1640625" style="64" customWidth="1"/>
    <col min="6921" max="7168" width="9.1640625" style="64"/>
    <col min="7169" max="7169" width="61" style="64" customWidth="1"/>
    <col min="7170" max="7170" width="17" style="64" customWidth="1"/>
    <col min="7171" max="7171" width="15.83203125" style="64" bestFit="1" customWidth="1"/>
    <col min="7172" max="7172" width="15.6640625" style="64" bestFit="1" customWidth="1"/>
    <col min="7173" max="7173" width="14.5" style="64" bestFit="1" customWidth="1"/>
    <col min="7174" max="7174" width="13.5" style="64" bestFit="1" customWidth="1"/>
    <col min="7175" max="7175" width="15.33203125" style="64" bestFit="1" customWidth="1"/>
    <col min="7176" max="7176" width="14.1640625" style="64" customWidth="1"/>
    <col min="7177" max="7424" width="9.1640625" style="64"/>
    <col min="7425" max="7425" width="61" style="64" customWidth="1"/>
    <col min="7426" max="7426" width="17" style="64" customWidth="1"/>
    <col min="7427" max="7427" width="15.83203125" style="64" bestFit="1" customWidth="1"/>
    <col min="7428" max="7428" width="15.6640625" style="64" bestFit="1" customWidth="1"/>
    <col min="7429" max="7429" width="14.5" style="64" bestFit="1" customWidth="1"/>
    <col min="7430" max="7430" width="13.5" style="64" bestFit="1" customWidth="1"/>
    <col min="7431" max="7431" width="15.33203125" style="64" bestFit="1" customWidth="1"/>
    <col min="7432" max="7432" width="14.1640625" style="64" customWidth="1"/>
    <col min="7433" max="7680" width="9.1640625" style="64"/>
    <col min="7681" max="7681" width="61" style="64" customWidth="1"/>
    <col min="7682" max="7682" width="17" style="64" customWidth="1"/>
    <col min="7683" max="7683" width="15.83203125" style="64" bestFit="1" customWidth="1"/>
    <col min="7684" max="7684" width="15.6640625" style="64" bestFit="1" customWidth="1"/>
    <col min="7685" max="7685" width="14.5" style="64" bestFit="1" customWidth="1"/>
    <col min="7686" max="7686" width="13.5" style="64" bestFit="1" customWidth="1"/>
    <col min="7687" max="7687" width="15.33203125" style="64" bestFit="1" customWidth="1"/>
    <col min="7688" max="7688" width="14.1640625" style="64" customWidth="1"/>
    <col min="7689" max="7936" width="9.1640625" style="64"/>
    <col min="7937" max="7937" width="61" style="64" customWidth="1"/>
    <col min="7938" max="7938" width="17" style="64" customWidth="1"/>
    <col min="7939" max="7939" width="15.83203125" style="64" bestFit="1" customWidth="1"/>
    <col min="7940" max="7940" width="15.6640625" style="64" bestFit="1" customWidth="1"/>
    <col min="7941" max="7941" width="14.5" style="64" bestFit="1" customWidth="1"/>
    <col min="7942" max="7942" width="13.5" style="64" bestFit="1" customWidth="1"/>
    <col min="7943" max="7943" width="15.33203125" style="64" bestFit="1" customWidth="1"/>
    <col min="7944" max="7944" width="14.1640625" style="64" customWidth="1"/>
    <col min="7945" max="8192" width="9.1640625" style="64"/>
    <col min="8193" max="8193" width="61" style="64" customWidth="1"/>
    <col min="8194" max="8194" width="17" style="64" customWidth="1"/>
    <col min="8195" max="8195" width="15.83203125" style="64" bestFit="1" customWidth="1"/>
    <col min="8196" max="8196" width="15.6640625" style="64" bestFit="1" customWidth="1"/>
    <col min="8197" max="8197" width="14.5" style="64" bestFit="1" customWidth="1"/>
    <col min="8198" max="8198" width="13.5" style="64" bestFit="1" customWidth="1"/>
    <col min="8199" max="8199" width="15.33203125" style="64" bestFit="1" customWidth="1"/>
    <col min="8200" max="8200" width="14.1640625" style="64" customWidth="1"/>
    <col min="8201" max="8448" width="9.1640625" style="64"/>
    <col min="8449" max="8449" width="61" style="64" customWidth="1"/>
    <col min="8450" max="8450" width="17" style="64" customWidth="1"/>
    <col min="8451" max="8451" width="15.83203125" style="64" bestFit="1" customWidth="1"/>
    <col min="8452" max="8452" width="15.6640625" style="64" bestFit="1" customWidth="1"/>
    <col min="8453" max="8453" width="14.5" style="64" bestFit="1" customWidth="1"/>
    <col min="8454" max="8454" width="13.5" style="64" bestFit="1" customWidth="1"/>
    <col min="8455" max="8455" width="15.33203125" style="64" bestFit="1" customWidth="1"/>
    <col min="8456" max="8456" width="14.1640625" style="64" customWidth="1"/>
    <col min="8457" max="8704" width="9.1640625" style="64"/>
    <col min="8705" max="8705" width="61" style="64" customWidth="1"/>
    <col min="8706" max="8706" width="17" style="64" customWidth="1"/>
    <col min="8707" max="8707" width="15.83203125" style="64" bestFit="1" customWidth="1"/>
    <col min="8708" max="8708" width="15.6640625" style="64" bestFit="1" customWidth="1"/>
    <col min="8709" max="8709" width="14.5" style="64" bestFit="1" customWidth="1"/>
    <col min="8710" max="8710" width="13.5" style="64" bestFit="1" customWidth="1"/>
    <col min="8711" max="8711" width="15.33203125" style="64" bestFit="1" customWidth="1"/>
    <col min="8712" max="8712" width="14.1640625" style="64" customWidth="1"/>
    <col min="8713" max="8960" width="9.1640625" style="64"/>
    <col min="8961" max="8961" width="61" style="64" customWidth="1"/>
    <col min="8962" max="8962" width="17" style="64" customWidth="1"/>
    <col min="8963" max="8963" width="15.83203125" style="64" bestFit="1" customWidth="1"/>
    <col min="8964" max="8964" width="15.6640625" style="64" bestFit="1" customWidth="1"/>
    <col min="8965" max="8965" width="14.5" style="64" bestFit="1" customWidth="1"/>
    <col min="8966" max="8966" width="13.5" style="64" bestFit="1" customWidth="1"/>
    <col min="8967" max="8967" width="15.33203125" style="64" bestFit="1" customWidth="1"/>
    <col min="8968" max="8968" width="14.1640625" style="64" customWidth="1"/>
    <col min="8969" max="9216" width="9.1640625" style="64"/>
    <col min="9217" max="9217" width="61" style="64" customWidth="1"/>
    <col min="9218" max="9218" width="17" style="64" customWidth="1"/>
    <col min="9219" max="9219" width="15.83203125" style="64" bestFit="1" customWidth="1"/>
    <col min="9220" max="9220" width="15.6640625" style="64" bestFit="1" customWidth="1"/>
    <col min="9221" max="9221" width="14.5" style="64" bestFit="1" customWidth="1"/>
    <col min="9222" max="9222" width="13.5" style="64" bestFit="1" customWidth="1"/>
    <col min="9223" max="9223" width="15.33203125" style="64" bestFit="1" customWidth="1"/>
    <col min="9224" max="9224" width="14.1640625" style="64" customWidth="1"/>
    <col min="9225" max="9472" width="9.1640625" style="64"/>
    <col min="9473" max="9473" width="61" style="64" customWidth="1"/>
    <col min="9474" max="9474" width="17" style="64" customWidth="1"/>
    <col min="9475" max="9475" width="15.83203125" style="64" bestFit="1" customWidth="1"/>
    <col min="9476" max="9476" width="15.6640625" style="64" bestFit="1" customWidth="1"/>
    <col min="9477" max="9477" width="14.5" style="64" bestFit="1" customWidth="1"/>
    <col min="9478" max="9478" width="13.5" style="64" bestFit="1" customWidth="1"/>
    <col min="9479" max="9479" width="15.33203125" style="64" bestFit="1" customWidth="1"/>
    <col min="9480" max="9480" width="14.1640625" style="64" customWidth="1"/>
    <col min="9481" max="9728" width="9.1640625" style="64"/>
    <col min="9729" max="9729" width="61" style="64" customWidth="1"/>
    <col min="9730" max="9730" width="17" style="64" customWidth="1"/>
    <col min="9731" max="9731" width="15.83203125" style="64" bestFit="1" customWidth="1"/>
    <col min="9732" max="9732" width="15.6640625" style="64" bestFit="1" customWidth="1"/>
    <col min="9733" max="9733" width="14.5" style="64" bestFit="1" customWidth="1"/>
    <col min="9734" max="9734" width="13.5" style="64" bestFit="1" customWidth="1"/>
    <col min="9735" max="9735" width="15.33203125" style="64" bestFit="1" customWidth="1"/>
    <col min="9736" max="9736" width="14.1640625" style="64" customWidth="1"/>
    <col min="9737" max="9984" width="9.1640625" style="64"/>
    <col min="9985" max="9985" width="61" style="64" customWidth="1"/>
    <col min="9986" max="9986" width="17" style="64" customWidth="1"/>
    <col min="9987" max="9987" width="15.83203125" style="64" bestFit="1" customWidth="1"/>
    <col min="9988" max="9988" width="15.6640625" style="64" bestFit="1" customWidth="1"/>
    <col min="9989" max="9989" width="14.5" style="64" bestFit="1" customWidth="1"/>
    <col min="9990" max="9990" width="13.5" style="64" bestFit="1" customWidth="1"/>
    <col min="9991" max="9991" width="15.33203125" style="64" bestFit="1" customWidth="1"/>
    <col min="9992" max="9992" width="14.1640625" style="64" customWidth="1"/>
    <col min="9993" max="10240" width="9.1640625" style="64"/>
    <col min="10241" max="10241" width="61" style="64" customWidth="1"/>
    <col min="10242" max="10242" width="17" style="64" customWidth="1"/>
    <col min="10243" max="10243" width="15.83203125" style="64" bestFit="1" customWidth="1"/>
    <col min="10244" max="10244" width="15.6640625" style="64" bestFit="1" customWidth="1"/>
    <col min="10245" max="10245" width="14.5" style="64" bestFit="1" customWidth="1"/>
    <col min="10246" max="10246" width="13.5" style="64" bestFit="1" customWidth="1"/>
    <col min="10247" max="10247" width="15.33203125" style="64" bestFit="1" customWidth="1"/>
    <col min="10248" max="10248" width="14.1640625" style="64" customWidth="1"/>
    <col min="10249" max="10496" width="9.1640625" style="64"/>
    <col min="10497" max="10497" width="61" style="64" customWidth="1"/>
    <col min="10498" max="10498" width="17" style="64" customWidth="1"/>
    <col min="10499" max="10499" width="15.83203125" style="64" bestFit="1" customWidth="1"/>
    <col min="10500" max="10500" width="15.6640625" style="64" bestFit="1" customWidth="1"/>
    <col min="10501" max="10501" width="14.5" style="64" bestFit="1" customWidth="1"/>
    <col min="10502" max="10502" width="13.5" style="64" bestFit="1" customWidth="1"/>
    <col min="10503" max="10503" width="15.33203125" style="64" bestFit="1" customWidth="1"/>
    <col min="10504" max="10504" width="14.1640625" style="64" customWidth="1"/>
    <col min="10505" max="10752" width="9.1640625" style="64"/>
    <col min="10753" max="10753" width="61" style="64" customWidth="1"/>
    <col min="10754" max="10754" width="17" style="64" customWidth="1"/>
    <col min="10755" max="10755" width="15.83203125" style="64" bestFit="1" customWidth="1"/>
    <col min="10756" max="10756" width="15.6640625" style="64" bestFit="1" customWidth="1"/>
    <col min="10757" max="10757" width="14.5" style="64" bestFit="1" customWidth="1"/>
    <col min="10758" max="10758" width="13.5" style="64" bestFit="1" customWidth="1"/>
    <col min="10759" max="10759" width="15.33203125" style="64" bestFit="1" customWidth="1"/>
    <col min="10760" max="10760" width="14.1640625" style="64" customWidth="1"/>
    <col min="10761" max="11008" width="9.1640625" style="64"/>
    <col min="11009" max="11009" width="61" style="64" customWidth="1"/>
    <col min="11010" max="11010" width="17" style="64" customWidth="1"/>
    <col min="11011" max="11011" width="15.83203125" style="64" bestFit="1" customWidth="1"/>
    <col min="11012" max="11012" width="15.6640625" style="64" bestFit="1" customWidth="1"/>
    <col min="11013" max="11013" width="14.5" style="64" bestFit="1" customWidth="1"/>
    <col min="11014" max="11014" width="13.5" style="64" bestFit="1" customWidth="1"/>
    <col min="11015" max="11015" width="15.33203125" style="64" bestFit="1" customWidth="1"/>
    <col min="11016" max="11016" width="14.1640625" style="64" customWidth="1"/>
    <col min="11017" max="11264" width="9.1640625" style="64"/>
    <col min="11265" max="11265" width="61" style="64" customWidth="1"/>
    <col min="11266" max="11266" width="17" style="64" customWidth="1"/>
    <col min="11267" max="11267" width="15.83203125" style="64" bestFit="1" customWidth="1"/>
    <col min="11268" max="11268" width="15.6640625" style="64" bestFit="1" customWidth="1"/>
    <col min="11269" max="11269" width="14.5" style="64" bestFit="1" customWidth="1"/>
    <col min="11270" max="11270" width="13.5" style="64" bestFit="1" customWidth="1"/>
    <col min="11271" max="11271" width="15.33203125" style="64" bestFit="1" customWidth="1"/>
    <col min="11272" max="11272" width="14.1640625" style="64" customWidth="1"/>
    <col min="11273" max="11520" width="9.1640625" style="64"/>
    <col min="11521" max="11521" width="61" style="64" customWidth="1"/>
    <col min="11522" max="11522" width="17" style="64" customWidth="1"/>
    <col min="11523" max="11523" width="15.83203125" style="64" bestFit="1" customWidth="1"/>
    <col min="11524" max="11524" width="15.6640625" style="64" bestFit="1" customWidth="1"/>
    <col min="11525" max="11525" width="14.5" style="64" bestFit="1" customWidth="1"/>
    <col min="11526" max="11526" width="13.5" style="64" bestFit="1" customWidth="1"/>
    <col min="11527" max="11527" width="15.33203125" style="64" bestFit="1" customWidth="1"/>
    <col min="11528" max="11528" width="14.1640625" style="64" customWidth="1"/>
    <col min="11529" max="11776" width="9.1640625" style="64"/>
    <col min="11777" max="11777" width="61" style="64" customWidth="1"/>
    <col min="11778" max="11778" width="17" style="64" customWidth="1"/>
    <col min="11779" max="11779" width="15.83203125" style="64" bestFit="1" customWidth="1"/>
    <col min="11780" max="11780" width="15.6640625" style="64" bestFit="1" customWidth="1"/>
    <col min="11781" max="11781" width="14.5" style="64" bestFit="1" customWidth="1"/>
    <col min="11782" max="11782" width="13.5" style="64" bestFit="1" customWidth="1"/>
    <col min="11783" max="11783" width="15.33203125" style="64" bestFit="1" customWidth="1"/>
    <col min="11784" max="11784" width="14.1640625" style="64" customWidth="1"/>
    <col min="11785" max="12032" width="9.1640625" style="64"/>
    <col min="12033" max="12033" width="61" style="64" customWidth="1"/>
    <col min="12034" max="12034" width="17" style="64" customWidth="1"/>
    <col min="12035" max="12035" width="15.83203125" style="64" bestFit="1" customWidth="1"/>
    <col min="12036" max="12036" width="15.6640625" style="64" bestFit="1" customWidth="1"/>
    <col min="12037" max="12037" width="14.5" style="64" bestFit="1" customWidth="1"/>
    <col min="12038" max="12038" width="13.5" style="64" bestFit="1" customWidth="1"/>
    <col min="12039" max="12039" width="15.33203125" style="64" bestFit="1" customWidth="1"/>
    <col min="12040" max="12040" width="14.1640625" style="64" customWidth="1"/>
    <col min="12041" max="12288" width="9.1640625" style="64"/>
    <col min="12289" max="12289" width="61" style="64" customWidth="1"/>
    <col min="12290" max="12290" width="17" style="64" customWidth="1"/>
    <col min="12291" max="12291" width="15.83203125" style="64" bestFit="1" customWidth="1"/>
    <col min="12292" max="12292" width="15.6640625" style="64" bestFit="1" customWidth="1"/>
    <col min="12293" max="12293" width="14.5" style="64" bestFit="1" customWidth="1"/>
    <col min="12294" max="12294" width="13.5" style="64" bestFit="1" customWidth="1"/>
    <col min="12295" max="12295" width="15.33203125" style="64" bestFit="1" customWidth="1"/>
    <col min="12296" max="12296" width="14.1640625" style="64" customWidth="1"/>
    <col min="12297" max="12544" width="9.1640625" style="64"/>
    <col min="12545" max="12545" width="61" style="64" customWidth="1"/>
    <col min="12546" max="12546" width="17" style="64" customWidth="1"/>
    <col min="12547" max="12547" width="15.83203125" style="64" bestFit="1" customWidth="1"/>
    <col min="12548" max="12548" width="15.6640625" style="64" bestFit="1" customWidth="1"/>
    <col min="12549" max="12549" width="14.5" style="64" bestFit="1" customWidth="1"/>
    <col min="12550" max="12550" width="13.5" style="64" bestFit="1" customWidth="1"/>
    <col min="12551" max="12551" width="15.33203125" style="64" bestFit="1" customWidth="1"/>
    <col min="12552" max="12552" width="14.1640625" style="64" customWidth="1"/>
    <col min="12553" max="12800" width="9.1640625" style="64"/>
    <col min="12801" max="12801" width="61" style="64" customWidth="1"/>
    <col min="12802" max="12802" width="17" style="64" customWidth="1"/>
    <col min="12803" max="12803" width="15.83203125" style="64" bestFit="1" customWidth="1"/>
    <col min="12804" max="12804" width="15.6640625" style="64" bestFit="1" customWidth="1"/>
    <col min="12805" max="12805" width="14.5" style="64" bestFit="1" customWidth="1"/>
    <col min="12806" max="12806" width="13.5" style="64" bestFit="1" customWidth="1"/>
    <col min="12807" max="12807" width="15.33203125" style="64" bestFit="1" customWidth="1"/>
    <col min="12808" max="12808" width="14.1640625" style="64" customWidth="1"/>
    <col min="12809" max="13056" width="9.1640625" style="64"/>
    <col min="13057" max="13057" width="61" style="64" customWidth="1"/>
    <col min="13058" max="13058" width="17" style="64" customWidth="1"/>
    <col min="13059" max="13059" width="15.83203125" style="64" bestFit="1" customWidth="1"/>
    <col min="13060" max="13060" width="15.6640625" style="64" bestFit="1" customWidth="1"/>
    <col min="13061" max="13061" width="14.5" style="64" bestFit="1" customWidth="1"/>
    <col min="13062" max="13062" width="13.5" style="64" bestFit="1" customWidth="1"/>
    <col min="13063" max="13063" width="15.33203125" style="64" bestFit="1" customWidth="1"/>
    <col min="13064" max="13064" width="14.1640625" style="64" customWidth="1"/>
    <col min="13065" max="13312" width="9.1640625" style="64"/>
    <col min="13313" max="13313" width="61" style="64" customWidth="1"/>
    <col min="13314" max="13314" width="17" style="64" customWidth="1"/>
    <col min="13315" max="13315" width="15.83203125" style="64" bestFit="1" customWidth="1"/>
    <col min="13316" max="13316" width="15.6640625" style="64" bestFit="1" customWidth="1"/>
    <col min="13317" max="13317" width="14.5" style="64" bestFit="1" customWidth="1"/>
    <col min="13318" max="13318" width="13.5" style="64" bestFit="1" customWidth="1"/>
    <col min="13319" max="13319" width="15.33203125" style="64" bestFit="1" customWidth="1"/>
    <col min="13320" max="13320" width="14.1640625" style="64" customWidth="1"/>
    <col min="13321" max="13568" width="9.1640625" style="64"/>
    <col min="13569" max="13569" width="61" style="64" customWidth="1"/>
    <col min="13570" max="13570" width="17" style="64" customWidth="1"/>
    <col min="13571" max="13571" width="15.83203125" style="64" bestFit="1" customWidth="1"/>
    <col min="13572" max="13572" width="15.6640625" style="64" bestFit="1" customWidth="1"/>
    <col min="13573" max="13573" width="14.5" style="64" bestFit="1" customWidth="1"/>
    <col min="13574" max="13574" width="13.5" style="64" bestFit="1" customWidth="1"/>
    <col min="13575" max="13575" width="15.33203125" style="64" bestFit="1" customWidth="1"/>
    <col min="13576" max="13576" width="14.1640625" style="64" customWidth="1"/>
    <col min="13577" max="13824" width="9.1640625" style="64"/>
    <col min="13825" max="13825" width="61" style="64" customWidth="1"/>
    <col min="13826" max="13826" width="17" style="64" customWidth="1"/>
    <col min="13827" max="13827" width="15.83203125" style="64" bestFit="1" customWidth="1"/>
    <col min="13828" max="13828" width="15.6640625" style="64" bestFit="1" customWidth="1"/>
    <col min="13829" max="13829" width="14.5" style="64" bestFit="1" customWidth="1"/>
    <col min="13830" max="13830" width="13.5" style="64" bestFit="1" customWidth="1"/>
    <col min="13831" max="13831" width="15.33203125" style="64" bestFit="1" customWidth="1"/>
    <col min="13832" max="13832" width="14.1640625" style="64" customWidth="1"/>
    <col min="13833" max="14080" width="9.1640625" style="64"/>
    <col min="14081" max="14081" width="61" style="64" customWidth="1"/>
    <col min="14082" max="14082" width="17" style="64" customWidth="1"/>
    <col min="14083" max="14083" width="15.83203125" style="64" bestFit="1" customWidth="1"/>
    <col min="14084" max="14084" width="15.6640625" style="64" bestFit="1" customWidth="1"/>
    <col min="14085" max="14085" width="14.5" style="64" bestFit="1" customWidth="1"/>
    <col min="14086" max="14086" width="13.5" style="64" bestFit="1" customWidth="1"/>
    <col min="14087" max="14087" width="15.33203125" style="64" bestFit="1" customWidth="1"/>
    <col min="14088" max="14088" width="14.1640625" style="64" customWidth="1"/>
    <col min="14089" max="14336" width="9.1640625" style="64"/>
    <col min="14337" max="14337" width="61" style="64" customWidth="1"/>
    <col min="14338" max="14338" width="17" style="64" customWidth="1"/>
    <col min="14339" max="14339" width="15.83203125" style="64" bestFit="1" customWidth="1"/>
    <col min="14340" max="14340" width="15.6640625" style="64" bestFit="1" customWidth="1"/>
    <col min="14341" max="14341" width="14.5" style="64" bestFit="1" customWidth="1"/>
    <col min="14342" max="14342" width="13.5" style="64" bestFit="1" customWidth="1"/>
    <col min="14343" max="14343" width="15.33203125" style="64" bestFit="1" customWidth="1"/>
    <col min="14344" max="14344" width="14.1640625" style="64" customWidth="1"/>
    <col min="14345" max="14592" width="9.1640625" style="64"/>
    <col min="14593" max="14593" width="61" style="64" customWidth="1"/>
    <col min="14594" max="14594" width="17" style="64" customWidth="1"/>
    <col min="14595" max="14595" width="15.83203125" style="64" bestFit="1" customWidth="1"/>
    <col min="14596" max="14596" width="15.6640625" style="64" bestFit="1" customWidth="1"/>
    <col min="14597" max="14597" width="14.5" style="64" bestFit="1" customWidth="1"/>
    <col min="14598" max="14598" width="13.5" style="64" bestFit="1" customWidth="1"/>
    <col min="14599" max="14599" width="15.33203125" style="64" bestFit="1" customWidth="1"/>
    <col min="14600" max="14600" width="14.1640625" style="64" customWidth="1"/>
    <col min="14601" max="14848" width="9.1640625" style="64"/>
    <col min="14849" max="14849" width="61" style="64" customWidth="1"/>
    <col min="14850" max="14850" width="17" style="64" customWidth="1"/>
    <col min="14851" max="14851" width="15.83203125" style="64" bestFit="1" customWidth="1"/>
    <col min="14852" max="14852" width="15.6640625" style="64" bestFit="1" customWidth="1"/>
    <col min="14853" max="14853" width="14.5" style="64" bestFit="1" customWidth="1"/>
    <col min="14854" max="14854" width="13.5" style="64" bestFit="1" customWidth="1"/>
    <col min="14855" max="14855" width="15.33203125" style="64" bestFit="1" customWidth="1"/>
    <col min="14856" max="14856" width="14.1640625" style="64" customWidth="1"/>
    <col min="14857" max="15104" width="9.1640625" style="64"/>
    <col min="15105" max="15105" width="61" style="64" customWidth="1"/>
    <col min="15106" max="15106" width="17" style="64" customWidth="1"/>
    <col min="15107" max="15107" width="15.83203125" style="64" bestFit="1" customWidth="1"/>
    <col min="15108" max="15108" width="15.6640625" style="64" bestFit="1" customWidth="1"/>
    <col min="15109" max="15109" width="14.5" style="64" bestFit="1" customWidth="1"/>
    <col min="15110" max="15110" width="13.5" style="64" bestFit="1" customWidth="1"/>
    <col min="15111" max="15111" width="15.33203125" style="64" bestFit="1" customWidth="1"/>
    <col min="15112" max="15112" width="14.1640625" style="64" customWidth="1"/>
    <col min="15113" max="15360" width="9.1640625" style="64"/>
    <col min="15361" max="15361" width="61" style="64" customWidth="1"/>
    <col min="15362" max="15362" width="17" style="64" customWidth="1"/>
    <col min="15363" max="15363" width="15.83203125" style="64" bestFit="1" customWidth="1"/>
    <col min="15364" max="15364" width="15.6640625" style="64" bestFit="1" customWidth="1"/>
    <col min="15365" max="15365" width="14.5" style="64" bestFit="1" customWidth="1"/>
    <col min="15366" max="15366" width="13.5" style="64" bestFit="1" customWidth="1"/>
    <col min="15367" max="15367" width="15.33203125" style="64" bestFit="1" customWidth="1"/>
    <col min="15368" max="15368" width="14.1640625" style="64" customWidth="1"/>
    <col min="15369" max="15616" width="9.1640625" style="64"/>
    <col min="15617" max="15617" width="61" style="64" customWidth="1"/>
    <col min="15618" max="15618" width="17" style="64" customWidth="1"/>
    <col min="15619" max="15619" width="15.83203125" style="64" bestFit="1" customWidth="1"/>
    <col min="15620" max="15620" width="15.6640625" style="64" bestFit="1" customWidth="1"/>
    <col min="15621" max="15621" width="14.5" style="64" bestFit="1" customWidth="1"/>
    <col min="15622" max="15622" width="13.5" style="64" bestFit="1" customWidth="1"/>
    <col min="15623" max="15623" width="15.33203125" style="64" bestFit="1" customWidth="1"/>
    <col min="15624" max="15624" width="14.1640625" style="64" customWidth="1"/>
    <col min="15625" max="15872" width="9.1640625" style="64"/>
    <col min="15873" max="15873" width="61" style="64" customWidth="1"/>
    <col min="15874" max="15874" width="17" style="64" customWidth="1"/>
    <col min="15875" max="15875" width="15.83203125" style="64" bestFit="1" customWidth="1"/>
    <col min="15876" max="15876" width="15.6640625" style="64" bestFit="1" customWidth="1"/>
    <col min="15877" max="15877" width="14.5" style="64" bestFit="1" customWidth="1"/>
    <col min="15878" max="15878" width="13.5" style="64" bestFit="1" customWidth="1"/>
    <col min="15879" max="15879" width="15.33203125" style="64" bestFit="1" customWidth="1"/>
    <col min="15880" max="15880" width="14.1640625" style="64" customWidth="1"/>
    <col min="15881" max="16128" width="9.1640625" style="64"/>
    <col min="16129" max="16129" width="61" style="64" customWidth="1"/>
    <col min="16130" max="16130" width="17" style="64" customWidth="1"/>
    <col min="16131" max="16131" width="15.83203125" style="64" bestFit="1" customWidth="1"/>
    <col min="16132" max="16132" width="15.6640625" style="64" bestFit="1" customWidth="1"/>
    <col min="16133" max="16133" width="14.5" style="64" bestFit="1" customWidth="1"/>
    <col min="16134" max="16134" width="13.5" style="64" bestFit="1" customWidth="1"/>
    <col min="16135" max="16135" width="15.33203125" style="64" bestFit="1" customWidth="1"/>
    <col min="16136" max="16136" width="14.1640625" style="64" customWidth="1"/>
    <col min="16137" max="16384" width="9.1640625" style="64"/>
  </cols>
  <sheetData>
    <row r="1" spans="1:9" ht="15.75">
      <c r="E1" s="181"/>
      <c r="F1" s="182"/>
      <c r="G1" s="183"/>
      <c r="H1" s="345" t="s">
        <v>336</v>
      </c>
    </row>
    <row r="3" spans="1:9" ht="18.75">
      <c r="A3" s="540" t="s">
        <v>138</v>
      </c>
      <c r="B3" s="540"/>
      <c r="C3" s="540"/>
      <c r="D3" s="540"/>
      <c r="E3" s="540"/>
      <c r="F3" s="540"/>
      <c r="G3" s="540"/>
      <c r="H3" s="540"/>
      <c r="I3" s="272"/>
    </row>
    <row r="5" spans="1:9" ht="15.75">
      <c r="A5" s="285"/>
    </row>
    <row r="6" spans="1:9">
      <c r="A6" s="183"/>
    </row>
    <row r="7" spans="1:9" ht="14.25" thickBot="1">
      <c r="A7" s="184"/>
      <c r="H7" s="344" t="s">
        <v>1</v>
      </c>
    </row>
    <row r="8" spans="1:9" ht="51.75" thickBot="1">
      <c r="A8" s="185" t="s">
        <v>62</v>
      </c>
      <c r="B8" s="186" t="s">
        <v>46</v>
      </c>
      <c r="C8" s="187" t="s">
        <v>63</v>
      </c>
      <c r="D8" s="188" t="s">
        <v>64</v>
      </c>
      <c r="E8" s="188" t="s">
        <v>83</v>
      </c>
      <c r="F8" s="188" t="s">
        <v>65</v>
      </c>
      <c r="G8" s="188" t="s">
        <v>66</v>
      </c>
      <c r="H8" s="188" t="s">
        <v>67</v>
      </c>
    </row>
    <row r="9" spans="1:9" ht="13.5" thickTop="1">
      <c r="A9" s="65" t="s">
        <v>68</v>
      </c>
      <c r="B9" s="189">
        <v>54063280610</v>
      </c>
      <c r="C9" s="201">
        <v>45000000000</v>
      </c>
      <c r="D9" s="191">
        <v>5248158000</v>
      </c>
      <c r="E9" s="191">
        <v>1227122610</v>
      </c>
      <c r="F9" s="191">
        <v>63000000</v>
      </c>
      <c r="G9" s="191">
        <v>893000000</v>
      </c>
      <c r="H9" s="191">
        <v>1632000000</v>
      </c>
    </row>
    <row r="10" spans="1:9" ht="13.5" customHeight="1">
      <c r="A10" s="226" t="s">
        <v>69</v>
      </c>
      <c r="B10" s="227">
        <v>20016000000</v>
      </c>
      <c r="C10" s="228">
        <v>19000000000</v>
      </c>
      <c r="D10" s="229">
        <v>0</v>
      </c>
      <c r="E10" s="229">
        <v>180000000</v>
      </c>
      <c r="F10" s="229"/>
      <c r="G10" s="229"/>
      <c r="H10" s="229">
        <v>836000000</v>
      </c>
    </row>
    <row r="11" spans="1:9" ht="13.5" customHeight="1">
      <c r="A11" s="226" t="s">
        <v>70</v>
      </c>
      <c r="B11" s="227">
        <v>10862350000</v>
      </c>
      <c r="C11" s="228">
        <v>9200000000</v>
      </c>
      <c r="D11" s="229">
        <v>249200000</v>
      </c>
      <c r="E11" s="229">
        <v>58850000</v>
      </c>
      <c r="F11" s="229">
        <v>63000000</v>
      </c>
      <c r="G11" s="229">
        <v>785300000</v>
      </c>
      <c r="H11" s="229">
        <v>506000000</v>
      </c>
    </row>
    <row r="12" spans="1:9" ht="13.5" customHeight="1">
      <c r="A12" s="226" t="s">
        <v>71</v>
      </c>
      <c r="B12" s="227">
        <v>0</v>
      </c>
      <c r="C12" s="228"/>
      <c r="D12" s="229"/>
      <c r="E12" s="229"/>
      <c r="F12" s="229"/>
      <c r="G12" s="229"/>
      <c r="H12" s="229"/>
    </row>
    <row r="13" spans="1:9" ht="13.5" customHeight="1">
      <c r="A13" s="226" t="s">
        <v>72</v>
      </c>
      <c r="B13" s="227">
        <v>860300000</v>
      </c>
      <c r="C13" s="228"/>
      <c r="D13" s="229"/>
      <c r="E13" s="229"/>
      <c r="F13" s="229"/>
      <c r="G13" s="229">
        <v>684300000</v>
      </c>
      <c r="H13" s="229">
        <v>176000000</v>
      </c>
    </row>
    <row r="14" spans="1:9" ht="13.5" customHeight="1">
      <c r="A14" s="226" t="s">
        <v>73</v>
      </c>
      <c r="B14" s="227">
        <v>9200000000</v>
      </c>
      <c r="C14" s="228">
        <v>9200000000</v>
      </c>
      <c r="D14" s="229"/>
      <c r="E14" s="229"/>
      <c r="F14" s="229"/>
      <c r="G14" s="229"/>
      <c r="H14" s="229"/>
    </row>
    <row r="15" spans="1:9" ht="13.5" customHeight="1">
      <c r="A15" s="226" t="s">
        <v>74</v>
      </c>
      <c r="B15" s="227">
        <v>23184930610</v>
      </c>
      <c r="C15" s="228">
        <v>16800000000</v>
      </c>
      <c r="D15" s="229">
        <v>4998958000</v>
      </c>
      <c r="E15" s="229">
        <v>988272610</v>
      </c>
      <c r="F15" s="229">
        <v>0</v>
      </c>
      <c r="G15" s="229">
        <v>107700000</v>
      </c>
      <c r="H15" s="229">
        <v>290000000</v>
      </c>
    </row>
    <row r="16" spans="1:9">
      <c r="A16" s="226" t="s">
        <v>75</v>
      </c>
      <c r="B16" s="227">
        <v>3198958000</v>
      </c>
      <c r="C16" s="228"/>
      <c r="D16" s="229">
        <v>3198958000</v>
      </c>
      <c r="E16" s="229"/>
      <c r="F16" s="229"/>
      <c r="G16" s="229"/>
      <c r="H16" s="229"/>
    </row>
    <row r="17" spans="1:8" ht="25.5" hidden="1" customHeight="1">
      <c r="A17" s="230" t="s">
        <v>313</v>
      </c>
      <c r="B17" s="227">
        <v>0</v>
      </c>
      <c r="C17" s="228"/>
      <c r="D17" s="229"/>
      <c r="E17" s="229"/>
      <c r="F17" s="229"/>
      <c r="G17" s="229"/>
      <c r="H17" s="229"/>
    </row>
    <row r="18" spans="1:8" ht="25.5">
      <c r="A18" s="230" t="s">
        <v>76</v>
      </c>
      <c r="B18" s="227">
        <v>0</v>
      </c>
      <c r="C18" s="228"/>
      <c r="D18" s="229"/>
      <c r="E18" s="229"/>
      <c r="F18" s="229"/>
      <c r="G18" s="229"/>
      <c r="H18" s="229"/>
    </row>
    <row r="19" spans="1:8" ht="25.5">
      <c r="A19" s="230" t="s">
        <v>77</v>
      </c>
      <c r="B19" s="227">
        <v>290000000</v>
      </c>
      <c r="C19" s="228"/>
      <c r="D19" s="229"/>
      <c r="E19" s="229"/>
      <c r="F19" s="229"/>
      <c r="G19" s="229"/>
      <c r="H19" s="229">
        <v>290000000</v>
      </c>
    </row>
    <row r="20" spans="1:8" ht="18.75" customHeight="1">
      <c r="A20" s="230" t="s">
        <v>137</v>
      </c>
      <c r="B20" s="227">
        <v>107700000</v>
      </c>
      <c r="C20" s="228"/>
      <c r="D20" s="229"/>
      <c r="E20" s="229"/>
      <c r="F20" s="229"/>
      <c r="G20" s="229">
        <v>107700000</v>
      </c>
      <c r="H20" s="229"/>
    </row>
    <row r="21" spans="1:8" ht="18.600000000000001" customHeight="1">
      <c r="A21" s="230" t="s">
        <v>314</v>
      </c>
      <c r="B21" s="227">
        <v>988272610</v>
      </c>
      <c r="C21" s="228"/>
      <c r="D21" s="229"/>
      <c r="E21" s="229">
        <v>988272610</v>
      </c>
      <c r="F21" s="229"/>
      <c r="G21" s="229"/>
      <c r="H21" s="229"/>
    </row>
    <row r="22" spans="1:8" ht="13.5" thickBot="1">
      <c r="A22" s="226" t="s">
        <v>78</v>
      </c>
      <c r="B22" s="227">
        <v>18600000000</v>
      </c>
      <c r="C22" s="228">
        <v>16800000000</v>
      </c>
      <c r="D22" s="229">
        <v>1800000000</v>
      </c>
      <c r="E22" s="229"/>
      <c r="F22" s="229"/>
      <c r="G22" s="229"/>
      <c r="H22" s="229"/>
    </row>
    <row r="23" spans="1:8">
      <c r="A23" s="67" t="s">
        <v>79</v>
      </c>
      <c r="B23" s="192">
        <v>55496666000</v>
      </c>
      <c r="C23" s="193">
        <v>45000000000</v>
      </c>
      <c r="D23" s="194">
        <v>5248158000</v>
      </c>
      <c r="E23" s="194">
        <v>1323028000</v>
      </c>
      <c r="F23" s="194">
        <v>57480000</v>
      </c>
      <c r="G23" s="194">
        <v>2168000000</v>
      </c>
      <c r="H23" s="194">
        <v>1700000000</v>
      </c>
    </row>
    <row r="24" spans="1:8" ht="13.5" thickBot="1">
      <c r="A24" s="231" t="s">
        <v>80</v>
      </c>
      <c r="B24" s="232">
        <v>1749200000</v>
      </c>
      <c r="C24" s="195"/>
      <c r="D24" s="196">
        <v>249200000</v>
      </c>
      <c r="E24" s="196"/>
      <c r="F24" s="196"/>
      <c r="G24" s="197">
        <v>1000000000</v>
      </c>
      <c r="H24" s="197">
        <v>500000000</v>
      </c>
    </row>
    <row r="25" spans="1:8" ht="13.5" thickBot="1">
      <c r="A25" s="68" t="s">
        <v>81</v>
      </c>
      <c r="B25" s="198">
        <v>-1433385390</v>
      </c>
      <c r="C25" s="199">
        <v>0</v>
      </c>
      <c r="D25" s="200">
        <v>0</v>
      </c>
      <c r="E25" s="200">
        <v>-95905390</v>
      </c>
      <c r="F25" s="200">
        <v>5520000</v>
      </c>
      <c r="G25" s="200">
        <v>-1275000000</v>
      </c>
      <c r="H25" s="200">
        <v>-68000000</v>
      </c>
    </row>
    <row r="27" spans="1:8">
      <c r="B27" s="181"/>
      <c r="C27" s="66"/>
    </row>
  </sheetData>
  <mergeCells count="1">
    <mergeCell ref="A3:H3"/>
  </mergeCells>
  <phoneticPr fontId="35" type="noConversion"/>
  <pageMargins left="0.51" right="0.44" top="0.69" bottom="0.56999999999999995" header="0.4921259845" footer="0.3"/>
  <pageSetup paperSize="9" scale="9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Normal="100" workbookViewId="0">
      <selection activeCell="A5" sqref="A5"/>
    </sheetView>
  </sheetViews>
  <sheetFormatPr defaultColWidth="9.1640625" defaultRowHeight="12.75"/>
  <cols>
    <col min="1" max="1" width="61" style="64" customWidth="1"/>
    <col min="2" max="2" width="17" style="64" customWidth="1"/>
    <col min="3" max="3" width="16.5" style="64" bestFit="1" customWidth="1"/>
    <col min="4" max="4" width="15.6640625" style="64" bestFit="1" customWidth="1"/>
    <col min="5" max="5" width="14.5" style="64" bestFit="1" customWidth="1"/>
    <col min="6" max="6" width="11.5" style="64" bestFit="1" customWidth="1"/>
    <col min="7" max="7" width="15" style="64" customWidth="1"/>
    <col min="8" max="8" width="14.1640625" style="64" customWidth="1"/>
    <col min="9" max="256" width="9.1640625" style="64"/>
    <col min="257" max="257" width="61" style="64" customWidth="1"/>
    <col min="258" max="258" width="17" style="64" customWidth="1"/>
    <col min="259" max="259" width="16.5" style="64" bestFit="1" customWidth="1"/>
    <col min="260" max="260" width="15.6640625" style="64" bestFit="1" customWidth="1"/>
    <col min="261" max="261" width="14.5" style="64" bestFit="1" customWidth="1"/>
    <col min="262" max="262" width="11.5" style="64" bestFit="1" customWidth="1"/>
    <col min="263" max="263" width="15" style="64" customWidth="1"/>
    <col min="264" max="264" width="14.1640625" style="64" customWidth="1"/>
    <col min="265" max="512" width="9.1640625" style="64"/>
    <col min="513" max="513" width="61" style="64" customWidth="1"/>
    <col min="514" max="514" width="17" style="64" customWidth="1"/>
    <col min="515" max="515" width="16.5" style="64" bestFit="1" customWidth="1"/>
    <col min="516" max="516" width="15.6640625" style="64" bestFit="1" customWidth="1"/>
    <col min="517" max="517" width="14.5" style="64" bestFit="1" customWidth="1"/>
    <col min="518" max="518" width="11.5" style="64" bestFit="1" customWidth="1"/>
    <col min="519" max="519" width="15" style="64" customWidth="1"/>
    <col min="520" max="520" width="14.1640625" style="64" customWidth="1"/>
    <col min="521" max="768" width="9.1640625" style="64"/>
    <col min="769" max="769" width="61" style="64" customWidth="1"/>
    <col min="770" max="770" width="17" style="64" customWidth="1"/>
    <col min="771" max="771" width="16.5" style="64" bestFit="1" customWidth="1"/>
    <col min="772" max="772" width="15.6640625" style="64" bestFit="1" customWidth="1"/>
    <col min="773" max="773" width="14.5" style="64" bestFit="1" customWidth="1"/>
    <col min="774" max="774" width="11.5" style="64" bestFit="1" customWidth="1"/>
    <col min="775" max="775" width="15" style="64" customWidth="1"/>
    <col min="776" max="776" width="14.1640625" style="64" customWidth="1"/>
    <col min="777" max="1024" width="9.1640625" style="64"/>
    <col min="1025" max="1025" width="61" style="64" customWidth="1"/>
    <col min="1026" max="1026" width="17" style="64" customWidth="1"/>
    <col min="1027" max="1027" width="16.5" style="64" bestFit="1" customWidth="1"/>
    <col min="1028" max="1028" width="15.6640625" style="64" bestFit="1" customWidth="1"/>
    <col min="1029" max="1029" width="14.5" style="64" bestFit="1" customWidth="1"/>
    <col min="1030" max="1030" width="11.5" style="64" bestFit="1" customWidth="1"/>
    <col min="1031" max="1031" width="15" style="64" customWidth="1"/>
    <col min="1032" max="1032" width="14.1640625" style="64" customWidth="1"/>
    <col min="1033" max="1280" width="9.1640625" style="64"/>
    <col min="1281" max="1281" width="61" style="64" customWidth="1"/>
    <col min="1282" max="1282" width="17" style="64" customWidth="1"/>
    <col min="1283" max="1283" width="16.5" style="64" bestFit="1" customWidth="1"/>
    <col min="1284" max="1284" width="15.6640625" style="64" bestFit="1" customWidth="1"/>
    <col min="1285" max="1285" width="14.5" style="64" bestFit="1" customWidth="1"/>
    <col min="1286" max="1286" width="11.5" style="64" bestFit="1" customWidth="1"/>
    <col min="1287" max="1287" width="15" style="64" customWidth="1"/>
    <col min="1288" max="1288" width="14.1640625" style="64" customWidth="1"/>
    <col min="1289" max="1536" width="9.1640625" style="64"/>
    <col min="1537" max="1537" width="61" style="64" customWidth="1"/>
    <col min="1538" max="1538" width="17" style="64" customWidth="1"/>
    <col min="1539" max="1539" width="16.5" style="64" bestFit="1" customWidth="1"/>
    <col min="1540" max="1540" width="15.6640625" style="64" bestFit="1" customWidth="1"/>
    <col min="1541" max="1541" width="14.5" style="64" bestFit="1" customWidth="1"/>
    <col min="1542" max="1542" width="11.5" style="64" bestFit="1" customWidth="1"/>
    <col min="1543" max="1543" width="15" style="64" customWidth="1"/>
    <col min="1544" max="1544" width="14.1640625" style="64" customWidth="1"/>
    <col min="1545" max="1792" width="9.1640625" style="64"/>
    <col min="1793" max="1793" width="61" style="64" customWidth="1"/>
    <col min="1794" max="1794" width="17" style="64" customWidth="1"/>
    <col min="1795" max="1795" width="16.5" style="64" bestFit="1" customWidth="1"/>
    <col min="1796" max="1796" width="15.6640625" style="64" bestFit="1" customWidth="1"/>
    <col min="1797" max="1797" width="14.5" style="64" bestFit="1" customWidth="1"/>
    <col min="1798" max="1798" width="11.5" style="64" bestFit="1" customWidth="1"/>
    <col min="1799" max="1799" width="15" style="64" customWidth="1"/>
    <col min="1800" max="1800" width="14.1640625" style="64" customWidth="1"/>
    <col min="1801" max="2048" width="9.1640625" style="64"/>
    <col min="2049" max="2049" width="61" style="64" customWidth="1"/>
    <col min="2050" max="2050" width="17" style="64" customWidth="1"/>
    <col min="2051" max="2051" width="16.5" style="64" bestFit="1" customWidth="1"/>
    <col min="2052" max="2052" width="15.6640625" style="64" bestFit="1" customWidth="1"/>
    <col min="2053" max="2053" width="14.5" style="64" bestFit="1" customWidth="1"/>
    <col min="2054" max="2054" width="11.5" style="64" bestFit="1" customWidth="1"/>
    <col min="2055" max="2055" width="15" style="64" customWidth="1"/>
    <col min="2056" max="2056" width="14.1640625" style="64" customWidth="1"/>
    <col min="2057" max="2304" width="9.1640625" style="64"/>
    <col min="2305" max="2305" width="61" style="64" customWidth="1"/>
    <col min="2306" max="2306" width="17" style="64" customWidth="1"/>
    <col min="2307" max="2307" width="16.5" style="64" bestFit="1" customWidth="1"/>
    <col min="2308" max="2308" width="15.6640625" style="64" bestFit="1" customWidth="1"/>
    <col min="2309" max="2309" width="14.5" style="64" bestFit="1" customWidth="1"/>
    <col min="2310" max="2310" width="11.5" style="64" bestFit="1" customWidth="1"/>
    <col min="2311" max="2311" width="15" style="64" customWidth="1"/>
    <col min="2312" max="2312" width="14.1640625" style="64" customWidth="1"/>
    <col min="2313" max="2560" width="9.1640625" style="64"/>
    <col min="2561" max="2561" width="61" style="64" customWidth="1"/>
    <col min="2562" max="2562" width="17" style="64" customWidth="1"/>
    <col min="2563" max="2563" width="16.5" style="64" bestFit="1" customWidth="1"/>
    <col min="2564" max="2564" width="15.6640625" style="64" bestFit="1" customWidth="1"/>
    <col min="2565" max="2565" width="14.5" style="64" bestFit="1" customWidth="1"/>
    <col min="2566" max="2566" width="11.5" style="64" bestFit="1" customWidth="1"/>
    <col min="2567" max="2567" width="15" style="64" customWidth="1"/>
    <col min="2568" max="2568" width="14.1640625" style="64" customWidth="1"/>
    <col min="2569" max="2816" width="9.1640625" style="64"/>
    <col min="2817" max="2817" width="61" style="64" customWidth="1"/>
    <col min="2818" max="2818" width="17" style="64" customWidth="1"/>
    <col min="2819" max="2819" width="16.5" style="64" bestFit="1" customWidth="1"/>
    <col min="2820" max="2820" width="15.6640625" style="64" bestFit="1" customWidth="1"/>
    <col min="2821" max="2821" width="14.5" style="64" bestFit="1" customWidth="1"/>
    <col min="2822" max="2822" width="11.5" style="64" bestFit="1" customWidth="1"/>
    <col min="2823" max="2823" width="15" style="64" customWidth="1"/>
    <col min="2824" max="2824" width="14.1640625" style="64" customWidth="1"/>
    <col min="2825" max="3072" width="9.1640625" style="64"/>
    <col min="3073" max="3073" width="61" style="64" customWidth="1"/>
    <col min="3074" max="3074" width="17" style="64" customWidth="1"/>
    <col min="3075" max="3075" width="16.5" style="64" bestFit="1" customWidth="1"/>
    <col min="3076" max="3076" width="15.6640625" style="64" bestFit="1" customWidth="1"/>
    <col min="3077" max="3077" width="14.5" style="64" bestFit="1" customWidth="1"/>
    <col min="3078" max="3078" width="11.5" style="64" bestFit="1" customWidth="1"/>
    <col min="3079" max="3079" width="15" style="64" customWidth="1"/>
    <col min="3080" max="3080" width="14.1640625" style="64" customWidth="1"/>
    <col min="3081" max="3328" width="9.1640625" style="64"/>
    <col min="3329" max="3329" width="61" style="64" customWidth="1"/>
    <col min="3330" max="3330" width="17" style="64" customWidth="1"/>
    <col min="3331" max="3331" width="16.5" style="64" bestFit="1" customWidth="1"/>
    <col min="3332" max="3332" width="15.6640625" style="64" bestFit="1" customWidth="1"/>
    <col min="3333" max="3333" width="14.5" style="64" bestFit="1" customWidth="1"/>
    <col min="3334" max="3334" width="11.5" style="64" bestFit="1" customWidth="1"/>
    <col min="3335" max="3335" width="15" style="64" customWidth="1"/>
    <col min="3336" max="3336" width="14.1640625" style="64" customWidth="1"/>
    <col min="3337" max="3584" width="9.1640625" style="64"/>
    <col min="3585" max="3585" width="61" style="64" customWidth="1"/>
    <col min="3586" max="3586" width="17" style="64" customWidth="1"/>
    <col min="3587" max="3587" width="16.5" style="64" bestFit="1" customWidth="1"/>
    <col min="3588" max="3588" width="15.6640625" style="64" bestFit="1" customWidth="1"/>
    <col min="3589" max="3589" width="14.5" style="64" bestFit="1" customWidth="1"/>
    <col min="3590" max="3590" width="11.5" style="64" bestFit="1" customWidth="1"/>
    <col min="3591" max="3591" width="15" style="64" customWidth="1"/>
    <col min="3592" max="3592" width="14.1640625" style="64" customWidth="1"/>
    <col min="3593" max="3840" width="9.1640625" style="64"/>
    <col min="3841" max="3841" width="61" style="64" customWidth="1"/>
    <col min="3842" max="3842" width="17" style="64" customWidth="1"/>
    <col min="3843" max="3843" width="16.5" style="64" bestFit="1" customWidth="1"/>
    <col min="3844" max="3844" width="15.6640625" style="64" bestFit="1" customWidth="1"/>
    <col min="3845" max="3845" width="14.5" style="64" bestFit="1" customWidth="1"/>
    <col min="3846" max="3846" width="11.5" style="64" bestFit="1" customWidth="1"/>
    <col min="3847" max="3847" width="15" style="64" customWidth="1"/>
    <col min="3848" max="3848" width="14.1640625" style="64" customWidth="1"/>
    <col min="3849" max="4096" width="9.1640625" style="64"/>
    <col min="4097" max="4097" width="61" style="64" customWidth="1"/>
    <col min="4098" max="4098" width="17" style="64" customWidth="1"/>
    <col min="4099" max="4099" width="16.5" style="64" bestFit="1" customWidth="1"/>
    <col min="4100" max="4100" width="15.6640625" style="64" bestFit="1" customWidth="1"/>
    <col min="4101" max="4101" width="14.5" style="64" bestFit="1" customWidth="1"/>
    <col min="4102" max="4102" width="11.5" style="64" bestFit="1" customWidth="1"/>
    <col min="4103" max="4103" width="15" style="64" customWidth="1"/>
    <col min="4104" max="4104" width="14.1640625" style="64" customWidth="1"/>
    <col min="4105" max="4352" width="9.1640625" style="64"/>
    <col min="4353" max="4353" width="61" style="64" customWidth="1"/>
    <col min="4354" max="4354" width="17" style="64" customWidth="1"/>
    <col min="4355" max="4355" width="16.5" style="64" bestFit="1" customWidth="1"/>
    <col min="4356" max="4356" width="15.6640625" style="64" bestFit="1" customWidth="1"/>
    <col min="4357" max="4357" width="14.5" style="64" bestFit="1" customWidth="1"/>
    <col min="4358" max="4358" width="11.5" style="64" bestFit="1" customWidth="1"/>
    <col min="4359" max="4359" width="15" style="64" customWidth="1"/>
    <col min="4360" max="4360" width="14.1640625" style="64" customWidth="1"/>
    <col min="4361" max="4608" width="9.1640625" style="64"/>
    <col min="4609" max="4609" width="61" style="64" customWidth="1"/>
    <col min="4610" max="4610" width="17" style="64" customWidth="1"/>
    <col min="4611" max="4611" width="16.5" style="64" bestFit="1" customWidth="1"/>
    <col min="4612" max="4612" width="15.6640625" style="64" bestFit="1" customWidth="1"/>
    <col min="4613" max="4613" width="14.5" style="64" bestFit="1" customWidth="1"/>
    <col min="4614" max="4614" width="11.5" style="64" bestFit="1" customWidth="1"/>
    <col min="4615" max="4615" width="15" style="64" customWidth="1"/>
    <col min="4616" max="4616" width="14.1640625" style="64" customWidth="1"/>
    <col min="4617" max="4864" width="9.1640625" style="64"/>
    <col min="4865" max="4865" width="61" style="64" customWidth="1"/>
    <col min="4866" max="4866" width="17" style="64" customWidth="1"/>
    <col min="4867" max="4867" width="16.5" style="64" bestFit="1" customWidth="1"/>
    <col min="4868" max="4868" width="15.6640625" style="64" bestFit="1" customWidth="1"/>
    <col min="4869" max="4869" width="14.5" style="64" bestFit="1" customWidth="1"/>
    <col min="4870" max="4870" width="11.5" style="64" bestFit="1" customWidth="1"/>
    <col min="4871" max="4871" width="15" style="64" customWidth="1"/>
    <col min="4872" max="4872" width="14.1640625" style="64" customWidth="1"/>
    <col min="4873" max="5120" width="9.1640625" style="64"/>
    <col min="5121" max="5121" width="61" style="64" customWidth="1"/>
    <col min="5122" max="5122" width="17" style="64" customWidth="1"/>
    <col min="5123" max="5123" width="16.5" style="64" bestFit="1" customWidth="1"/>
    <col min="5124" max="5124" width="15.6640625" style="64" bestFit="1" customWidth="1"/>
    <col min="5125" max="5125" width="14.5" style="64" bestFit="1" customWidth="1"/>
    <col min="5126" max="5126" width="11.5" style="64" bestFit="1" customWidth="1"/>
    <col min="5127" max="5127" width="15" style="64" customWidth="1"/>
    <col min="5128" max="5128" width="14.1640625" style="64" customWidth="1"/>
    <col min="5129" max="5376" width="9.1640625" style="64"/>
    <col min="5377" max="5377" width="61" style="64" customWidth="1"/>
    <col min="5378" max="5378" width="17" style="64" customWidth="1"/>
    <col min="5379" max="5379" width="16.5" style="64" bestFit="1" customWidth="1"/>
    <col min="5380" max="5380" width="15.6640625" style="64" bestFit="1" customWidth="1"/>
    <col min="5381" max="5381" width="14.5" style="64" bestFit="1" customWidth="1"/>
    <col min="5382" max="5382" width="11.5" style="64" bestFit="1" customWidth="1"/>
    <col min="5383" max="5383" width="15" style="64" customWidth="1"/>
    <col min="5384" max="5384" width="14.1640625" style="64" customWidth="1"/>
    <col min="5385" max="5632" width="9.1640625" style="64"/>
    <col min="5633" max="5633" width="61" style="64" customWidth="1"/>
    <col min="5634" max="5634" width="17" style="64" customWidth="1"/>
    <col min="5635" max="5635" width="16.5" style="64" bestFit="1" customWidth="1"/>
    <col min="5636" max="5636" width="15.6640625" style="64" bestFit="1" customWidth="1"/>
    <col min="5637" max="5637" width="14.5" style="64" bestFit="1" customWidth="1"/>
    <col min="5638" max="5638" width="11.5" style="64" bestFit="1" customWidth="1"/>
    <col min="5639" max="5639" width="15" style="64" customWidth="1"/>
    <col min="5640" max="5640" width="14.1640625" style="64" customWidth="1"/>
    <col min="5641" max="5888" width="9.1640625" style="64"/>
    <col min="5889" max="5889" width="61" style="64" customWidth="1"/>
    <col min="5890" max="5890" width="17" style="64" customWidth="1"/>
    <col min="5891" max="5891" width="16.5" style="64" bestFit="1" customWidth="1"/>
    <col min="5892" max="5892" width="15.6640625" style="64" bestFit="1" customWidth="1"/>
    <col min="5893" max="5893" width="14.5" style="64" bestFit="1" customWidth="1"/>
    <col min="5894" max="5894" width="11.5" style="64" bestFit="1" customWidth="1"/>
    <col min="5895" max="5895" width="15" style="64" customWidth="1"/>
    <col min="5896" max="5896" width="14.1640625" style="64" customWidth="1"/>
    <col min="5897" max="6144" width="9.1640625" style="64"/>
    <col min="6145" max="6145" width="61" style="64" customWidth="1"/>
    <col min="6146" max="6146" width="17" style="64" customWidth="1"/>
    <col min="6147" max="6147" width="16.5" style="64" bestFit="1" customWidth="1"/>
    <col min="6148" max="6148" width="15.6640625" style="64" bestFit="1" customWidth="1"/>
    <col min="6149" max="6149" width="14.5" style="64" bestFit="1" customWidth="1"/>
    <col min="6150" max="6150" width="11.5" style="64" bestFit="1" customWidth="1"/>
    <col min="6151" max="6151" width="15" style="64" customWidth="1"/>
    <col min="6152" max="6152" width="14.1640625" style="64" customWidth="1"/>
    <col min="6153" max="6400" width="9.1640625" style="64"/>
    <col min="6401" max="6401" width="61" style="64" customWidth="1"/>
    <col min="6402" max="6402" width="17" style="64" customWidth="1"/>
    <col min="6403" max="6403" width="16.5" style="64" bestFit="1" customWidth="1"/>
    <col min="6404" max="6404" width="15.6640625" style="64" bestFit="1" customWidth="1"/>
    <col min="6405" max="6405" width="14.5" style="64" bestFit="1" customWidth="1"/>
    <col min="6406" max="6406" width="11.5" style="64" bestFit="1" customWidth="1"/>
    <col min="6407" max="6407" width="15" style="64" customWidth="1"/>
    <col min="6408" max="6408" width="14.1640625" style="64" customWidth="1"/>
    <col min="6409" max="6656" width="9.1640625" style="64"/>
    <col min="6657" max="6657" width="61" style="64" customWidth="1"/>
    <col min="6658" max="6658" width="17" style="64" customWidth="1"/>
    <col min="6659" max="6659" width="16.5" style="64" bestFit="1" customWidth="1"/>
    <col min="6660" max="6660" width="15.6640625" style="64" bestFit="1" customWidth="1"/>
    <col min="6661" max="6661" width="14.5" style="64" bestFit="1" customWidth="1"/>
    <col min="6662" max="6662" width="11.5" style="64" bestFit="1" customWidth="1"/>
    <col min="6663" max="6663" width="15" style="64" customWidth="1"/>
    <col min="6664" max="6664" width="14.1640625" style="64" customWidth="1"/>
    <col min="6665" max="6912" width="9.1640625" style="64"/>
    <col min="6913" max="6913" width="61" style="64" customWidth="1"/>
    <col min="6914" max="6914" width="17" style="64" customWidth="1"/>
    <col min="6915" max="6915" width="16.5" style="64" bestFit="1" customWidth="1"/>
    <col min="6916" max="6916" width="15.6640625" style="64" bestFit="1" customWidth="1"/>
    <col min="6917" max="6917" width="14.5" style="64" bestFit="1" customWidth="1"/>
    <col min="6918" max="6918" width="11.5" style="64" bestFit="1" customWidth="1"/>
    <col min="6919" max="6919" width="15" style="64" customWidth="1"/>
    <col min="6920" max="6920" width="14.1640625" style="64" customWidth="1"/>
    <col min="6921" max="7168" width="9.1640625" style="64"/>
    <col min="7169" max="7169" width="61" style="64" customWidth="1"/>
    <col min="7170" max="7170" width="17" style="64" customWidth="1"/>
    <col min="7171" max="7171" width="16.5" style="64" bestFit="1" customWidth="1"/>
    <col min="7172" max="7172" width="15.6640625" style="64" bestFit="1" customWidth="1"/>
    <col min="7173" max="7173" width="14.5" style="64" bestFit="1" customWidth="1"/>
    <col min="7174" max="7174" width="11.5" style="64" bestFit="1" customWidth="1"/>
    <col min="7175" max="7175" width="15" style="64" customWidth="1"/>
    <col min="7176" max="7176" width="14.1640625" style="64" customWidth="1"/>
    <col min="7177" max="7424" width="9.1640625" style="64"/>
    <col min="7425" max="7425" width="61" style="64" customWidth="1"/>
    <col min="7426" max="7426" width="17" style="64" customWidth="1"/>
    <col min="7427" max="7427" width="16.5" style="64" bestFit="1" customWidth="1"/>
    <col min="7428" max="7428" width="15.6640625" style="64" bestFit="1" customWidth="1"/>
    <col min="7429" max="7429" width="14.5" style="64" bestFit="1" customWidth="1"/>
    <col min="7430" max="7430" width="11.5" style="64" bestFit="1" customWidth="1"/>
    <col min="7431" max="7431" width="15" style="64" customWidth="1"/>
    <col min="7432" max="7432" width="14.1640625" style="64" customWidth="1"/>
    <col min="7433" max="7680" width="9.1640625" style="64"/>
    <col min="7681" max="7681" width="61" style="64" customWidth="1"/>
    <col min="7682" max="7682" width="17" style="64" customWidth="1"/>
    <col min="7683" max="7683" width="16.5" style="64" bestFit="1" customWidth="1"/>
    <col min="7684" max="7684" width="15.6640625" style="64" bestFit="1" customWidth="1"/>
    <col min="7685" max="7685" width="14.5" style="64" bestFit="1" customWidth="1"/>
    <col min="7686" max="7686" width="11.5" style="64" bestFit="1" customWidth="1"/>
    <col min="7687" max="7687" width="15" style="64" customWidth="1"/>
    <col min="7688" max="7688" width="14.1640625" style="64" customWidth="1"/>
    <col min="7689" max="7936" width="9.1640625" style="64"/>
    <col min="7937" max="7937" width="61" style="64" customWidth="1"/>
    <col min="7938" max="7938" width="17" style="64" customWidth="1"/>
    <col min="7939" max="7939" width="16.5" style="64" bestFit="1" customWidth="1"/>
    <col min="7940" max="7940" width="15.6640625" style="64" bestFit="1" customWidth="1"/>
    <col min="7941" max="7941" width="14.5" style="64" bestFit="1" customWidth="1"/>
    <col min="7942" max="7942" width="11.5" style="64" bestFit="1" customWidth="1"/>
    <col min="7943" max="7943" width="15" style="64" customWidth="1"/>
    <col min="7944" max="7944" width="14.1640625" style="64" customWidth="1"/>
    <col min="7945" max="8192" width="9.1640625" style="64"/>
    <col min="8193" max="8193" width="61" style="64" customWidth="1"/>
    <col min="8194" max="8194" width="17" style="64" customWidth="1"/>
    <col min="8195" max="8195" width="16.5" style="64" bestFit="1" customWidth="1"/>
    <col min="8196" max="8196" width="15.6640625" style="64" bestFit="1" customWidth="1"/>
    <col min="8197" max="8197" width="14.5" style="64" bestFit="1" customWidth="1"/>
    <col min="8198" max="8198" width="11.5" style="64" bestFit="1" customWidth="1"/>
    <col min="8199" max="8199" width="15" style="64" customWidth="1"/>
    <col min="8200" max="8200" width="14.1640625" style="64" customWidth="1"/>
    <col min="8201" max="8448" width="9.1640625" style="64"/>
    <col min="8449" max="8449" width="61" style="64" customWidth="1"/>
    <col min="8450" max="8450" width="17" style="64" customWidth="1"/>
    <col min="8451" max="8451" width="16.5" style="64" bestFit="1" customWidth="1"/>
    <col min="8452" max="8452" width="15.6640625" style="64" bestFit="1" customWidth="1"/>
    <col min="8453" max="8453" width="14.5" style="64" bestFit="1" customWidth="1"/>
    <col min="8454" max="8454" width="11.5" style="64" bestFit="1" customWidth="1"/>
    <col min="8455" max="8455" width="15" style="64" customWidth="1"/>
    <col min="8456" max="8456" width="14.1640625" style="64" customWidth="1"/>
    <col min="8457" max="8704" width="9.1640625" style="64"/>
    <col min="8705" max="8705" width="61" style="64" customWidth="1"/>
    <col min="8706" max="8706" width="17" style="64" customWidth="1"/>
    <col min="8707" max="8707" width="16.5" style="64" bestFit="1" customWidth="1"/>
    <col min="8708" max="8708" width="15.6640625" style="64" bestFit="1" customWidth="1"/>
    <col min="8709" max="8709" width="14.5" style="64" bestFit="1" customWidth="1"/>
    <col min="8710" max="8710" width="11.5" style="64" bestFit="1" customWidth="1"/>
    <col min="8711" max="8711" width="15" style="64" customWidth="1"/>
    <col min="8712" max="8712" width="14.1640625" style="64" customWidth="1"/>
    <col min="8713" max="8960" width="9.1640625" style="64"/>
    <col min="8961" max="8961" width="61" style="64" customWidth="1"/>
    <col min="8962" max="8962" width="17" style="64" customWidth="1"/>
    <col min="8963" max="8963" width="16.5" style="64" bestFit="1" customWidth="1"/>
    <col min="8964" max="8964" width="15.6640625" style="64" bestFit="1" customWidth="1"/>
    <col min="8965" max="8965" width="14.5" style="64" bestFit="1" customWidth="1"/>
    <col min="8966" max="8966" width="11.5" style="64" bestFit="1" customWidth="1"/>
    <col min="8967" max="8967" width="15" style="64" customWidth="1"/>
    <col min="8968" max="8968" width="14.1640625" style="64" customWidth="1"/>
    <col min="8969" max="9216" width="9.1640625" style="64"/>
    <col min="9217" max="9217" width="61" style="64" customWidth="1"/>
    <col min="9218" max="9218" width="17" style="64" customWidth="1"/>
    <col min="9219" max="9219" width="16.5" style="64" bestFit="1" customWidth="1"/>
    <col min="9220" max="9220" width="15.6640625" style="64" bestFit="1" customWidth="1"/>
    <col min="9221" max="9221" width="14.5" style="64" bestFit="1" customWidth="1"/>
    <col min="9222" max="9222" width="11.5" style="64" bestFit="1" customWidth="1"/>
    <col min="9223" max="9223" width="15" style="64" customWidth="1"/>
    <col min="9224" max="9224" width="14.1640625" style="64" customWidth="1"/>
    <col min="9225" max="9472" width="9.1640625" style="64"/>
    <col min="9473" max="9473" width="61" style="64" customWidth="1"/>
    <col min="9474" max="9474" width="17" style="64" customWidth="1"/>
    <col min="9475" max="9475" width="16.5" style="64" bestFit="1" customWidth="1"/>
    <col min="9476" max="9476" width="15.6640625" style="64" bestFit="1" customWidth="1"/>
    <col min="9477" max="9477" width="14.5" style="64" bestFit="1" customWidth="1"/>
    <col min="9478" max="9478" width="11.5" style="64" bestFit="1" customWidth="1"/>
    <col min="9479" max="9479" width="15" style="64" customWidth="1"/>
    <col min="9480" max="9480" width="14.1640625" style="64" customWidth="1"/>
    <col min="9481" max="9728" width="9.1640625" style="64"/>
    <col min="9729" max="9729" width="61" style="64" customWidth="1"/>
    <col min="9730" max="9730" width="17" style="64" customWidth="1"/>
    <col min="9731" max="9731" width="16.5" style="64" bestFit="1" customWidth="1"/>
    <col min="9732" max="9732" width="15.6640625" style="64" bestFit="1" customWidth="1"/>
    <col min="9733" max="9733" width="14.5" style="64" bestFit="1" customWidth="1"/>
    <col min="9734" max="9734" width="11.5" style="64" bestFit="1" customWidth="1"/>
    <col min="9735" max="9735" width="15" style="64" customWidth="1"/>
    <col min="9736" max="9736" width="14.1640625" style="64" customWidth="1"/>
    <col min="9737" max="9984" width="9.1640625" style="64"/>
    <col min="9985" max="9985" width="61" style="64" customWidth="1"/>
    <col min="9986" max="9986" width="17" style="64" customWidth="1"/>
    <col min="9987" max="9987" width="16.5" style="64" bestFit="1" customWidth="1"/>
    <col min="9988" max="9988" width="15.6640625" style="64" bestFit="1" customWidth="1"/>
    <col min="9989" max="9989" width="14.5" style="64" bestFit="1" customWidth="1"/>
    <col min="9990" max="9990" width="11.5" style="64" bestFit="1" customWidth="1"/>
    <col min="9991" max="9991" width="15" style="64" customWidth="1"/>
    <col min="9992" max="9992" width="14.1640625" style="64" customWidth="1"/>
    <col min="9993" max="10240" width="9.1640625" style="64"/>
    <col min="10241" max="10241" width="61" style="64" customWidth="1"/>
    <col min="10242" max="10242" width="17" style="64" customWidth="1"/>
    <col min="10243" max="10243" width="16.5" style="64" bestFit="1" customWidth="1"/>
    <col min="10244" max="10244" width="15.6640625" style="64" bestFit="1" customWidth="1"/>
    <col min="10245" max="10245" width="14.5" style="64" bestFit="1" customWidth="1"/>
    <col min="10246" max="10246" width="11.5" style="64" bestFit="1" customWidth="1"/>
    <col min="10247" max="10247" width="15" style="64" customWidth="1"/>
    <col min="10248" max="10248" width="14.1640625" style="64" customWidth="1"/>
    <col min="10249" max="10496" width="9.1640625" style="64"/>
    <col min="10497" max="10497" width="61" style="64" customWidth="1"/>
    <col min="10498" max="10498" width="17" style="64" customWidth="1"/>
    <col min="10499" max="10499" width="16.5" style="64" bestFit="1" customWidth="1"/>
    <col min="10500" max="10500" width="15.6640625" style="64" bestFit="1" customWidth="1"/>
    <col min="10501" max="10501" width="14.5" style="64" bestFit="1" customWidth="1"/>
    <col min="10502" max="10502" width="11.5" style="64" bestFit="1" customWidth="1"/>
    <col min="10503" max="10503" width="15" style="64" customWidth="1"/>
    <col min="10504" max="10504" width="14.1640625" style="64" customWidth="1"/>
    <col min="10505" max="10752" width="9.1640625" style="64"/>
    <col min="10753" max="10753" width="61" style="64" customWidth="1"/>
    <col min="10754" max="10754" width="17" style="64" customWidth="1"/>
    <col min="10755" max="10755" width="16.5" style="64" bestFit="1" customWidth="1"/>
    <col min="10756" max="10756" width="15.6640625" style="64" bestFit="1" customWidth="1"/>
    <col min="10757" max="10757" width="14.5" style="64" bestFit="1" customWidth="1"/>
    <col min="10758" max="10758" width="11.5" style="64" bestFit="1" customWidth="1"/>
    <col min="10759" max="10759" width="15" style="64" customWidth="1"/>
    <col min="10760" max="10760" width="14.1640625" style="64" customWidth="1"/>
    <col min="10761" max="11008" width="9.1640625" style="64"/>
    <col min="11009" max="11009" width="61" style="64" customWidth="1"/>
    <col min="11010" max="11010" width="17" style="64" customWidth="1"/>
    <col min="11011" max="11011" width="16.5" style="64" bestFit="1" customWidth="1"/>
    <col min="11012" max="11012" width="15.6640625" style="64" bestFit="1" customWidth="1"/>
    <col min="11013" max="11013" width="14.5" style="64" bestFit="1" customWidth="1"/>
    <col min="11014" max="11014" width="11.5" style="64" bestFit="1" customWidth="1"/>
    <col min="11015" max="11015" width="15" style="64" customWidth="1"/>
    <col min="11016" max="11016" width="14.1640625" style="64" customWidth="1"/>
    <col min="11017" max="11264" width="9.1640625" style="64"/>
    <col min="11265" max="11265" width="61" style="64" customWidth="1"/>
    <col min="11266" max="11266" width="17" style="64" customWidth="1"/>
    <col min="11267" max="11267" width="16.5" style="64" bestFit="1" customWidth="1"/>
    <col min="11268" max="11268" width="15.6640625" style="64" bestFit="1" customWidth="1"/>
    <col min="11269" max="11269" width="14.5" style="64" bestFit="1" customWidth="1"/>
    <col min="11270" max="11270" width="11.5" style="64" bestFit="1" customWidth="1"/>
    <col min="11271" max="11271" width="15" style="64" customWidth="1"/>
    <col min="11272" max="11272" width="14.1640625" style="64" customWidth="1"/>
    <col min="11273" max="11520" width="9.1640625" style="64"/>
    <col min="11521" max="11521" width="61" style="64" customWidth="1"/>
    <col min="11522" max="11522" width="17" style="64" customWidth="1"/>
    <col min="11523" max="11523" width="16.5" style="64" bestFit="1" customWidth="1"/>
    <col min="11524" max="11524" width="15.6640625" style="64" bestFit="1" customWidth="1"/>
    <col min="11525" max="11525" width="14.5" style="64" bestFit="1" customWidth="1"/>
    <col min="11526" max="11526" width="11.5" style="64" bestFit="1" customWidth="1"/>
    <col min="11527" max="11527" width="15" style="64" customWidth="1"/>
    <col min="11528" max="11528" width="14.1640625" style="64" customWidth="1"/>
    <col min="11529" max="11776" width="9.1640625" style="64"/>
    <col min="11777" max="11777" width="61" style="64" customWidth="1"/>
    <col min="11778" max="11778" width="17" style="64" customWidth="1"/>
    <col min="11779" max="11779" width="16.5" style="64" bestFit="1" customWidth="1"/>
    <col min="11780" max="11780" width="15.6640625" style="64" bestFit="1" customWidth="1"/>
    <col min="11781" max="11781" width="14.5" style="64" bestFit="1" customWidth="1"/>
    <col min="11782" max="11782" width="11.5" style="64" bestFit="1" customWidth="1"/>
    <col min="11783" max="11783" width="15" style="64" customWidth="1"/>
    <col min="11784" max="11784" width="14.1640625" style="64" customWidth="1"/>
    <col min="11785" max="12032" width="9.1640625" style="64"/>
    <col min="12033" max="12033" width="61" style="64" customWidth="1"/>
    <col min="12034" max="12034" width="17" style="64" customWidth="1"/>
    <col min="12035" max="12035" width="16.5" style="64" bestFit="1" customWidth="1"/>
    <col min="12036" max="12036" width="15.6640625" style="64" bestFit="1" customWidth="1"/>
    <col min="12037" max="12037" width="14.5" style="64" bestFit="1" customWidth="1"/>
    <col min="12038" max="12038" width="11.5" style="64" bestFit="1" customWidth="1"/>
    <col min="12039" max="12039" width="15" style="64" customWidth="1"/>
    <col min="12040" max="12040" width="14.1640625" style="64" customWidth="1"/>
    <col min="12041" max="12288" width="9.1640625" style="64"/>
    <col min="12289" max="12289" width="61" style="64" customWidth="1"/>
    <col min="12290" max="12290" width="17" style="64" customWidth="1"/>
    <col min="12291" max="12291" width="16.5" style="64" bestFit="1" customWidth="1"/>
    <col min="12292" max="12292" width="15.6640625" style="64" bestFit="1" customWidth="1"/>
    <col min="12293" max="12293" width="14.5" style="64" bestFit="1" customWidth="1"/>
    <col min="12294" max="12294" width="11.5" style="64" bestFit="1" customWidth="1"/>
    <col min="12295" max="12295" width="15" style="64" customWidth="1"/>
    <col min="12296" max="12296" width="14.1640625" style="64" customWidth="1"/>
    <col min="12297" max="12544" width="9.1640625" style="64"/>
    <col min="12545" max="12545" width="61" style="64" customWidth="1"/>
    <col min="12546" max="12546" width="17" style="64" customWidth="1"/>
    <col min="12547" max="12547" width="16.5" style="64" bestFit="1" customWidth="1"/>
    <col min="12548" max="12548" width="15.6640625" style="64" bestFit="1" customWidth="1"/>
    <col min="12549" max="12549" width="14.5" style="64" bestFit="1" customWidth="1"/>
    <col min="12550" max="12550" width="11.5" style="64" bestFit="1" customWidth="1"/>
    <col min="12551" max="12551" width="15" style="64" customWidth="1"/>
    <col min="12552" max="12552" width="14.1640625" style="64" customWidth="1"/>
    <col min="12553" max="12800" width="9.1640625" style="64"/>
    <col min="12801" max="12801" width="61" style="64" customWidth="1"/>
    <col min="12802" max="12802" width="17" style="64" customWidth="1"/>
    <col min="12803" max="12803" width="16.5" style="64" bestFit="1" customWidth="1"/>
    <col min="12804" max="12804" width="15.6640625" style="64" bestFit="1" customWidth="1"/>
    <col min="12805" max="12805" width="14.5" style="64" bestFit="1" customWidth="1"/>
    <col min="12806" max="12806" width="11.5" style="64" bestFit="1" customWidth="1"/>
    <col min="12807" max="12807" width="15" style="64" customWidth="1"/>
    <col min="12808" max="12808" width="14.1640625" style="64" customWidth="1"/>
    <col min="12809" max="13056" width="9.1640625" style="64"/>
    <col min="13057" max="13057" width="61" style="64" customWidth="1"/>
    <col min="13058" max="13058" width="17" style="64" customWidth="1"/>
    <col min="13059" max="13059" width="16.5" style="64" bestFit="1" customWidth="1"/>
    <col min="13060" max="13060" width="15.6640625" style="64" bestFit="1" customWidth="1"/>
    <col min="13061" max="13061" width="14.5" style="64" bestFit="1" customWidth="1"/>
    <col min="13062" max="13062" width="11.5" style="64" bestFit="1" customWidth="1"/>
    <col min="13063" max="13063" width="15" style="64" customWidth="1"/>
    <col min="13064" max="13064" width="14.1640625" style="64" customWidth="1"/>
    <col min="13065" max="13312" width="9.1640625" style="64"/>
    <col min="13313" max="13313" width="61" style="64" customWidth="1"/>
    <col min="13314" max="13314" width="17" style="64" customWidth="1"/>
    <col min="13315" max="13315" width="16.5" style="64" bestFit="1" customWidth="1"/>
    <col min="13316" max="13316" width="15.6640625" style="64" bestFit="1" customWidth="1"/>
    <col min="13317" max="13317" width="14.5" style="64" bestFit="1" customWidth="1"/>
    <col min="13318" max="13318" width="11.5" style="64" bestFit="1" customWidth="1"/>
    <col min="13319" max="13319" width="15" style="64" customWidth="1"/>
    <col min="13320" max="13320" width="14.1640625" style="64" customWidth="1"/>
    <col min="13321" max="13568" width="9.1640625" style="64"/>
    <col min="13569" max="13569" width="61" style="64" customWidth="1"/>
    <col min="13570" max="13570" width="17" style="64" customWidth="1"/>
    <col min="13571" max="13571" width="16.5" style="64" bestFit="1" customWidth="1"/>
    <col min="13572" max="13572" width="15.6640625" style="64" bestFit="1" customWidth="1"/>
    <col min="13573" max="13573" width="14.5" style="64" bestFit="1" customWidth="1"/>
    <col min="13574" max="13574" width="11.5" style="64" bestFit="1" customWidth="1"/>
    <col min="13575" max="13575" width="15" style="64" customWidth="1"/>
    <col min="13576" max="13576" width="14.1640625" style="64" customWidth="1"/>
    <col min="13577" max="13824" width="9.1640625" style="64"/>
    <col min="13825" max="13825" width="61" style="64" customWidth="1"/>
    <col min="13826" max="13826" width="17" style="64" customWidth="1"/>
    <col min="13827" max="13827" width="16.5" style="64" bestFit="1" customWidth="1"/>
    <col min="13828" max="13828" width="15.6640625" style="64" bestFit="1" customWidth="1"/>
    <col min="13829" max="13829" width="14.5" style="64" bestFit="1" customWidth="1"/>
    <col min="13830" max="13830" width="11.5" style="64" bestFit="1" customWidth="1"/>
    <col min="13831" max="13831" width="15" style="64" customWidth="1"/>
    <col min="13832" max="13832" width="14.1640625" style="64" customWidth="1"/>
    <col min="13833" max="14080" width="9.1640625" style="64"/>
    <col min="14081" max="14081" width="61" style="64" customWidth="1"/>
    <col min="14082" max="14082" width="17" style="64" customWidth="1"/>
    <col min="14083" max="14083" width="16.5" style="64" bestFit="1" customWidth="1"/>
    <col min="14084" max="14084" width="15.6640625" style="64" bestFit="1" customWidth="1"/>
    <col min="14085" max="14085" width="14.5" style="64" bestFit="1" customWidth="1"/>
    <col min="14086" max="14086" width="11.5" style="64" bestFit="1" customWidth="1"/>
    <col min="14087" max="14087" width="15" style="64" customWidth="1"/>
    <col min="14088" max="14088" width="14.1640625" style="64" customWidth="1"/>
    <col min="14089" max="14336" width="9.1640625" style="64"/>
    <col min="14337" max="14337" width="61" style="64" customWidth="1"/>
    <col min="14338" max="14338" width="17" style="64" customWidth="1"/>
    <col min="14339" max="14339" width="16.5" style="64" bestFit="1" customWidth="1"/>
    <col min="14340" max="14340" width="15.6640625" style="64" bestFit="1" customWidth="1"/>
    <col min="14341" max="14341" width="14.5" style="64" bestFit="1" customWidth="1"/>
    <col min="14342" max="14342" width="11.5" style="64" bestFit="1" customWidth="1"/>
    <col min="14343" max="14343" width="15" style="64" customWidth="1"/>
    <col min="14344" max="14344" width="14.1640625" style="64" customWidth="1"/>
    <col min="14345" max="14592" width="9.1640625" style="64"/>
    <col min="14593" max="14593" width="61" style="64" customWidth="1"/>
    <col min="14594" max="14594" width="17" style="64" customWidth="1"/>
    <col min="14595" max="14595" width="16.5" style="64" bestFit="1" customWidth="1"/>
    <col min="14596" max="14596" width="15.6640625" style="64" bestFit="1" customWidth="1"/>
    <col min="14597" max="14597" width="14.5" style="64" bestFit="1" customWidth="1"/>
    <col min="14598" max="14598" width="11.5" style="64" bestFit="1" customWidth="1"/>
    <col min="14599" max="14599" width="15" style="64" customWidth="1"/>
    <col min="14600" max="14600" width="14.1640625" style="64" customWidth="1"/>
    <col min="14601" max="14848" width="9.1640625" style="64"/>
    <col min="14849" max="14849" width="61" style="64" customWidth="1"/>
    <col min="14850" max="14850" width="17" style="64" customWidth="1"/>
    <col min="14851" max="14851" width="16.5" style="64" bestFit="1" customWidth="1"/>
    <col min="14852" max="14852" width="15.6640625" style="64" bestFit="1" customWidth="1"/>
    <col min="14853" max="14853" width="14.5" style="64" bestFit="1" customWidth="1"/>
    <col min="14854" max="14854" width="11.5" style="64" bestFit="1" customWidth="1"/>
    <col min="14855" max="14855" width="15" style="64" customWidth="1"/>
    <col min="14856" max="14856" width="14.1640625" style="64" customWidth="1"/>
    <col min="14857" max="15104" width="9.1640625" style="64"/>
    <col min="15105" max="15105" width="61" style="64" customWidth="1"/>
    <col min="15106" max="15106" width="17" style="64" customWidth="1"/>
    <col min="15107" max="15107" width="16.5" style="64" bestFit="1" customWidth="1"/>
    <col min="15108" max="15108" width="15.6640625" style="64" bestFit="1" customWidth="1"/>
    <col min="15109" max="15109" width="14.5" style="64" bestFit="1" customWidth="1"/>
    <col min="15110" max="15110" width="11.5" style="64" bestFit="1" customWidth="1"/>
    <col min="15111" max="15111" width="15" style="64" customWidth="1"/>
    <col min="15112" max="15112" width="14.1640625" style="64" customWidth="1"/>
    <col min="15113" max="15360" width="9.1640625" style="64"/>
    <col min="15361" max="15361" width="61" style="64" customWidth="1"/>
    <col min="15362" max="15362" width="17" style="64" customWidth="1"/>
    <col min="15363" max="15363" width="16.5" style="64" bestFit="1" customWidth="1"/>
    <col min="15364" max="15364" width="15.6640625" style="64" bestFit="1" customWidth="1"/>
    <col min="15365" max="15365" width="14.5" style="64" bestFit="1" customWidth="1"/>
    <col min="15366" max="15366" width="11.5" style="64" bestFit="1" customWidth="1"/>
    <col min="15367" max="15367" width="15" style="64" customWidth="1"/>
    <col min="15368" max="15368" width="14.1640625" style="64" customWidth="1"/>
    <col min="15369" max="15616" width="9.1640625" style="64"/>
    <col min="15617" max="15617" width="61" style="64" customWidth="1"/>
    <col min="15618" max="15618" width="17" style="64" customWidth="1"/>
    <col min="15619" max="15619" width="16.5" style="64" bestFit="1" customWidth="1"/>
    <col min="15620" max="15620" width="15.6640625" style="64" bestFit="1" customWidth="1"/>
    <col min="15621" max="15621" width="14.5" style="64" bestFit="1" customWidth="1"/>
    <col min="15622" max="15622" width="11.5" style="64" bestFit="1" customWidth="1"/>
    <col min="15623" max="15623" width="15" style="64" customWidth="1"/>
    <col min="15624" max="15624" width="14.1640625" style="64" customWidth="1"/>
    <col min="15625" max="15872" width="9.1640625" style="64"/>
    <col min="15873" max="15873" width="61" style="64" customWidth="1"/>
    <col min="15874" max="15874" width="17" style="64" customWidth="1"/>
    <col min="15875" max="15875" width="16.5" style="64" bestFit="1" customWidth="1"/>
    <col min="15876" max="15876" width="15.6640625" style="64" bestFit="1" customWidth="1"/>
    <col min="15877" max="15877" width="14.5" style="64" bestFit="1" customWidth="1"/>
    <col min="15878" max="15878" width="11.5" style="64" bestFit="1" customWidth="1"/>
    <col min="15879" max="15879" width="15" style="64" customWidth="1"/>
    <col min="15880" max="15880" width="14.1640625" style="64" customWidth="1"/>
    <col min="15881" max="16128" width="9.1640625" style="64"/>
    <col min="16129" max="16129" width="61" style="64" customWidth="1"/>
    <col min="16130" max="16130" width="17" style="64" customWidth="1"/>
    <col min="16131" max="16131" width="16.5" style="64" bestFit="1" customWidth="1"/>
    <col min="16132" max="16132" width="15.6640625" style="64" bestFit="1" customWidth="1"/>
    <col min="16133" max="16133" width="14.5" style="64" bestFit="1" customWidth="1"/>
    <col min="16134" max="16134" width="11.5" style="64" bestFit="1" customWidth="1"/>
    <col min="16135" max="16135" width="15" style="64" customWidth="1"/>
    <col min="16136" max="16136" width="14.1640625" style="64" customWidth="1"/>
    <col min="16137" max="16384" width="9.1640625" style="64"/>
  </cols>
  <sheetData>
    <row r="1" spans="1:9" ht="15.75">
      <c r="E1" s="181"/>
      <c r="F1" s="182"/>
      <c r="G1" s="183"/>
      <c r="H1" s="345" t="s">
        <v>335</v>
      </c>
    </row>
    <row r="3" spans="1:9" ht="18.75">
      <c r="A3" s="540" t="s">
        <v>200</v>
      </c>
      <c r="B3" s="540"/>
      <c r="C3" s="540"/>
      <c r="D3" s="540"/>
      <c r="E3" s="540"/>
      <c r="F3" s="540"/>
      <c r="G3" s="540"/>
      <c r="H3" s="540"/>
      <c r="I3" s="272"/>
    </row>
    <row r="4" spans="1:9" ht="18.75">
      <c r="A4" s="272"/>
      <c r="B4" s="272"/>
      <c r="C4" s="272"/>
      <c r="D4" s="272"/>
      <c r="E4" s="272"/>
      <c r="F4" s="272"/>
      <c r="G4" s="272"/>
      <c r="H4" s="272"/>
      <c r="I4" s="272"/>
    </row>
    <row r="5" spans="1:9" ht="15.75">
      <c r="A5" s="285"/>
    </row>
    <row r="6" spans="1:9">
      <c r="A6" s="183"/>
    </row>
    <row r="7" spans="1:9" ht="14.25" thickBot="1">
      <c r="A7" s="184"/>
      <c r="H7" s="344" t="s">
        <v>1</v>
      </c>
    </row>
    <row r="8" spans="1:9" ht="51.75" thickBot="1">
      <c r="A8" s="185" t="s">
        <v>62</v>
      </c>
      <c r="B8" s="186" t="s">
        <v>46</v>
      </c>
      <c r="C8" s="187" t="s">
        <v>63</v>
      </c>
      <c r="D8" s="188" t="s">
        <v>64</v>
      </c>
      <c r="E8" s="188" t="s">
        <v>83</v>
      </c>
      <c r="F8" s="188" t="s">
        <v>65</v>
      </c>
      <c r="G8" s="188" t="s">
        <v>66</v>
      </c>
      <c r="H8" s="188" t="s">
        <v>67</v>
      </c>
    </row>
    <row r="9" spans="1:9" ht="13.5" thickTop="1">
      <c r="A9" s="65" t="s">
        <v>68</v>
      </c>
      <c r="B9" s="189">
        <v>53937258000</v>
      </c>
      <c r="C9" s="190">
        <v>45000000000</v>
      </c>
      <c r="D9" s="191">
        <v>5198158000</v>
      </c>
      <c r="E9" s="191">
        <v>1227100000</v>
      </c>
      <c r="F9" s="191">
        <v>63000000</v>
      </c>
      <c r="G9" s="191">
        <v>925000000</v>
      </c>
      <c r="H9" s="191">
        <v>1524000000</v>
      </c>
    </row>
    <row r="10" spans="1:9" ht="13.5" customHeight="1">
      <c r="A10" s="226" t="s">
        <v>69</v>
      </c>
      <c r="B10" s="227">
        <v>20168000000</v>
      </c>
      <c r="C10" s="233">
        <v>19200000000</v>
      </c>
      <c r="D10" s="229"/>
      <c r="E10" s="229">
        <v>180000000</v>
      </c>
      <c r="F10" s="229"/>
      <c r="G10" s="229"/>
      <c r="H10" s="229">
        <v>788000000</v>
      </c>
    </row>
    <row r="11" spans="1:9" ht="13.5" customHeight="1">
      <c r="A11" s="226" t="s">
        <v>70</v>
      </c>
      <c r="B11" s="227">
        <v>10882900000</v>
      </c>
      <c r="C11" s="233">
        <v>9200000000</v>
      </c>
      <c r="D11" s="229">
        <v>249200000</v>
      </c>
      <c r="E11" s="229">
        <v>59700000</v>
      </c>
      <c r="F11" s="229">
        <v>63000000</v>
      </c>
      <c r="G11" s="229">
        <v>815000000</v>
      </c>
      <c r="H11" s="229">
        <v>496000000</v>
      </c>
    </row>
    <row r="12" spans="1:9" ht="13.5" customHeight="1">
      <c r="A12" s="226" t="s">
        <v>71</v>
      </c>
      <c r="B12" s="227">
        <v>0</v>
      </c>
      <c r="C12" s="233"/>
      <c r="D12" s="229"/>
      <c r="E12" s="229"/>
      <c r="F12" s="229"/>
      <c r="G12" s="229"/>
      <c r="H12" s="229"/>
    </row>
    <row r="13" spans="1:9" ht="13.5" customHeight="1">
      <c r="A13" s="226" t="s">
        <v>72</v>
      </c>
      <c r="B13" s="227">
        <v>880100000</v>
      </c>
      <c r="C13" s="233"/>
      <c r="D13" s="229"/>
      <c r="E13" s="229"/>
      <c r="F13" s="229"/>
      <c r="G13" s="229">
        <v>712100000</v>
      </c>
      <c r="H13" s="229">
        <v>168000000</v>
      </c>
    </row>
    <row r="14" spans="1:9" ht="13.5" customHeight="1">
      <c r="A14" s="226" t="s">
        <v>73</v>
      </c>
      <c r="B14" s="227">
        <v>9200000000</v>
      </c>
      <c r="C14" s="233">
        <v>9200000000</v>
      </c>
      <c r="D14" s="229"/>
      <c r="E14" s="229"/>
      <c r="F14" s="229"/>
      <c r="G14" s="229"/>
      <c r="H14" s="229"/>
    </row>
    <row r="15" spans="1:9" ht="13.5" customHeight="1">
      <c r="A15" s="226" t="s">
        <v>74</v>
      </c>
      <c r="B15" s="227">
        <v>22886358000</v>
      </c>
      <c r="C15" s="233">
        <v>16600000000</v>
      </c>
      <c r="D15" s="228">
        <v>4948958000</v>
      </c>
      <c r="E15" s="229">
        <v>987400000</v>
      </c>
      <c r="F15" s="229">
        <v>0</v>
      </c>
      <c r="G15" s="229">
        <v>110000000</v>
      </c>
      <c r="H15" s="229">
        <v>240000000</v>
      </c>
    </row>
    <row r="16" spans="1:9">
      <c r="A16" s="226" t="s">
        <v>75</v>
      </c>
      <c r="B16" s="227">
        <v>3198958000</v>
      </c>
      <c r="C16" s="228"/>
      <c r="D16" s="229">
        <v>3198958000</v>
      </c>
      <c r="E16" s="229"/>
      <c r="F16" s="229"/>
      <c r="G16" s="229"/>
      <c r="H16" s="229"/>
    </row>
    <row r="17" spans="1:8" ht="25.5" hidden="1" customHeight="1">
      <c r="A17" s="230" t="s">
        <v>313</v>
      </c>
      <c r="B17" s="227">
        <v>0</v>
      </c>
      <c r="C17" s="228"/>
      <c r="D17" s="229"/>
      <c r="E17" s="229"/>
      <c r="F17" s="229"/>
      <c r="G17" s="229"/>
      <c r="H17" s="229"/>
    </row>
    <row r="18" spans="1:8" ht="25.5" hidden="1">
      <c r="A18" s="230" t="s">
        <v>76</v>
      </c>
      <c r="B18" s="227">
        <v>0</v>
      </c>
      <c r="C18" s="228"/>
      <c r="D18" s="229"/>
      <c r="E18" s="229"/>
      <c r="F18" s="229"/>
      <c r="G18" s="229"/>
      <c r="H18" s="229"/>
    </row>
    <row r="19" spans="1:8" ht="25.5">
      <c r="A19" s="230" t="s">
        <v>77</v>
      </c>
      <c r="B19" s="227">
        <v>240000000</v>
      </c>
      <c r="C19" s="228"/>
      <c r="D19" s="229"/>
      <c r="E19" s="229"/>
      <c r="F19" s="229"/>
      <c r="G19" s="229"/>
      <c r="H19" s="229">
        <v>240000000</v>
      </c>
    </row>
    <row r="20" spans="1:8" ht="18.75" customHeight="1">
      <c r="A20" s="230" t="s">
        <v>137</v>
      </c>
      <c r="B20" s="227">
        <v>110000000</v>
      </c>
      <c r="C20" s="228"/>
      <c r="D20" s="229"/>
      <c r="E20" s="229"/>
      <c r="F20" s="229"/>
      <c r="G20" s="229">
        <v>110000000</v>
      </c>
      <c r="H20" s="229"/>
    </row>
    <row r="21" spans="1:8" ht="21" customHeight="1">
      <c r="A21" s="230" t="s">
        <v>314</v>
      </c>
      <c r="B21" s="227">
        <v>987400000</v>
      </c>
      <c r="C21" s="228"/>
      <c r="D21" s="229"/>
      <c r="E21" s="229">
        <v>987400000</v>
      </c>
      <c r="F21" s="229"/>
      <c r="G21" s="229"/>
      <c r="H21" s="229"/>
    </row>
    <row r="22" spans="1:8" ht="13.5" thickBot="1">
      <c r="A22" s="226" t="s">
        <v>78</v>
      </c>
      <c r="B22" s="227">
        <v>18350000000</v>
      </c>
      <c r="C22" s="228">
        <v>16600000000</v>
      </c>
      <c r="D22" s="229">
        <v>1750000000</v>
      </c>
      <c r="E22" s="229"/>
      <c r="F22" s="229">
        <v>0</v>
      </c>
      <c r="G22" s="229"/>
      <c r="H22" s="229"/>
    </row>
    <row r="23" spans="1:8">
      <c r="A23" s="67" t="s">
        <v>79</v>
      </c>
      <c r="B23" s="192">
        <v>55728708000</v>
      </c>
      <c r="C23" s="193">
        <v>45000000000</v>
      </c>
      <c r="D23" s="194">
        <v>5198158000</v>
      </c>
      <c r="E23" s="194">
        <v>1227100000</v>
      </c>
      <c r="F23" s="194">
        <v>57450000</v>
      </c>
      <c r="G23" s="194">
        <v>2328000000</v>
      </c>
      <c r="H23" s="194">
        <v>1918000000</v>
      </c>
    </row>
    <row r="24" spans="1:8" ht="13.5" thickBot="1">
      <c r="A24" s="231" t="s">
        <v>80</v>
      </c>
      <c r="B24" s="232">
        <v>1699200000</v>
      </c>
      <c r="C24" s="195"/>
      <c r="D24" s="196">
        <v>249200000</v>
      </c>
      <c r="E24" s="196"/>
      <c r="F24" s="196"/>
      <c r="G24" s="197">
        <v>1200000000</v>
      </c>
      <c r="H24" s="197">
        <v>250000000</v>
      </c>
    </row>
    <row r="25" spans="1:8" ht="13.5" thickBot="1">
      <c r="A25" s="68" t="s">
        <v>81</v>
      </c>
      <c r="B25" s="198">
        <v>-1791450000</v>
      </c>
      <c r="C25" s="199">
        <v>0</v>
      </c>
      <c r="D25" s="200">
        <v>0</v>
      </c>
      <c r="E25" s="200">
        <v>0</v>
      </c>
      <c r="F25" s="200">
        <v>5550000</v>
      </c>
      <c r="G25" s="200">
        <v>-1403000000</v>
      </c>
      <c r="H25" s="200">
        <v>-394000000</v>
      </c>
    </row>
    <row r="27" spans="1:8">
      <c r="B27" s="181"/>
      <c r="C27" s="66"/>
    </row>
    <row r="30" spans="1:8">
      <c r="C30" s="66"/>
      <c r="D30" s="66"/>
    </row>
  </sheetData>
  <mergeCells count="1">
    <mergeCell ref="A3:H3"/>
  </mergeCells>
  <phoneticPr fontId="35" type="noConversion"/>
  <pageMargins left="0.56999999999999995" right="0.53" top="0.62" bottom="0.43" header="0.43" footer="0.27"/>
  <pageSetup paperSize="9"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8"/>
  <sheetViews>
    <sheetView workbookViewId="0">
      <selection activeCell="K11" sqref="K11"/>
    </sheetView>
  </sheetViews>
  <sheetFormatPr defaultColWidth="9.1640625" defaultRowHeight="12.75"/>
  <cols>
    <col min="1" max="1" width="61" style="64" customWidth="1"/>
    <col min="2" max="2" width="17" style="64" customWidth="1"/>
    <col min="3" max="3" width="15.83203125" style="64" bestFit="1" customWidth="1"/>
    <col min="4" max="4" width="15.6640625" style="64" bestFit="1" customWidth="1"/>
    <col min="5" max="5" width="14.5" style="64" bestFit="1" customWidth="1"/>
    <col min="6" max="6" width="13.5" style="64" bestFit="1" customWidth="1"/>
    <col min="7" max="7" width="15.33203125" style="64" bestFit="1" customWidth="1"/>
    <col min="8" max="8" width="17.1640625" style="64" customWidth="1"/>
    <col min="9" max="9" width="19.1640625" style="64" customWidth="1"/>
    <col min="10" max="256" width="9.1640625" style="64"/>
    <col min="257" max="257" width="61" style="64" customWidth="1"/>
    <col min="258" max="258" width="17" style="64" customWidth="1"/>
    <col min="259" max="259" width="15.83203125" style="64" bestFit="1" customWidth="1"/>
    <col min="260" max="260" width="15.6640625" style="64" bestFit="1" customWidth="1"/>
    <col min="261" max="261" width="14.5" style="64" bestFit="1" customWidth="1"/>
    <col min="262" max="262" width="13.5" style="64" bestFit="1" customWidth="1"/>
    <col min="263" max="263" width="15.33203125" style="64" bestFit="1" customWidth="1"/>
    <col min="264" max="264" width="17.1640625" style="64" customWidth="1"/>
    <col min="265" max="265" width="19.1640625" style="64" customWidth="1"/>
    <col min="266" max="512" width="9.1640625" style="64"/>
    <col min="513" max="513" width="61" style="64" customWidth="1"/>
    <col min="514" max="514" width="17" style="64" customWidth="1"/>
    <col min="515" max="515" width="15.83203125" style="64" bestFit="1" customWidth="1"/>
    <col min="516" max="516" width="15.6640625" style="64" bestFit="1" customWidth="1"/>
    <col min="517" max="517" width="14.5" style="64" bestFit="1" customWidth="1"/>
    <col min="518" max="518" width="13.5" style="64" bestFit="1" customWidth="1"/>
    <col min="519" max="519" width="15.33203125" style="64" bestFit="1" customWidth="1"/>
    <col min="520" max="520" width="17.1640625" style="64" customWidth="1"/>
    <col min="521" max="521" width="19.1640625" style="64" customWidth="1"/>
    <col min="522" max="768" width="9.1640625" style="64"/>
    <col min="769" max="769" width="61" style="64" customWidth="1"/>
    <col min="770" max="770" width="17" style="64" customWidth="1"/>
    <col min="771" max="771" width="15.83203125" style="64" bestFit="1" customWidth="1"/>
    <col min="772" max="772" width="15.6640625" style="64" bestFit="1" customWidth="1"/>
    <col min="773" max="773" width="14.5" style="64" bestFit="1" customWidth="1"/>
    <col min="774" max="774" width="13.5" style="64" bestFit="1" customWidth="1"/>
    <col min="775" max="775" width="15.33203125" style="64" bestFit="1" customWidth="1"/>
    <col min="776" max="776" width="17.1640625" style="64" customWidth="1"/>
    <col min="777" max="777" width="19.1640625" style="64" customWidth="1"/>
    <col min="778" max="1024" width="9.1640625" style="64"/>
    <col min="1025" max="1025" width="61" style="64" customWidth="1"/>
    <col min="1026" max="1026" width="17" style="64" customWidth="1"/>
    <col min="1027" max="1027" width="15.83203125" style="64" bestFit="1" customWidth="1"/>
    <col min="1028" max="1028" width="15.6640625" style="64" bestFit="1" customWidth="1"/>
    <col min="1029" max="1029" width="14.5" style="64" bestFit="1" customWidth="1"/>
    <col min="1030" max="1030" width="13.5" style="64" bestFit="1" customWidth="1"/>
    <col min="1031" max="1031" width="15.33203125" style="64" bestFit="1" customWidth="1"/>
    <col min="1032" max="1032" width="17.1640625" style="64" customWidth="1"/>
    <col min="1033" max="1033" width="19.1640625" style="64" customWidth="1"/>
    <col min="1034" max="1280" width="9.1640625" style="64"/>
    <col min="1281" max="1281" width="61" style="64" customWidth="1"/>
    <col min="1282" max="1282" width="17" style="64" customWidth="1"/>
    <col min="1283" max="1283" width="15.83203125" style="64" bestFit="1" customWidth="1"/>
    <col min="1284" max="1284" width="15.6640625" style="64" bestFit="1" customWidth="1"/>
    <col min="1285" max="1285" width="14.5" style="64" bestFit="1" customWidth="1"/>
    <col min="1286" max="1286" width="13.5" style="64" bestFit="1" customWidth="1"/>
    <col min="1287" max="1287" width="15.33203125" style="64" bestFit="1" customWidth="1"/>
    <col min="1288" max="1288" width="17.1640625" style="64" customWidth="1"/>
    <col min="1289" max="1289" width="19.1640625" style="64" customWidth="1"/>
    <col min="1290" max="1536" width="9.1640625" style="64"/>
    <col min="1537" max="1537" width="61" style="64" customWidth="1"/>
    <col min="1538" max="1538" width="17" style="64" customWidth="1"/>
    <col min="1539" max="1539" width="15.83203125" style="64" bestFit="1" customWidth="1"/>
    <col min="1540" max="1540" width="15.6640625" style="64" bestFit="1" customWidth="1"/>
    <col min="1541" max="1541" width="14.5" style="64" bestFit="1" customWidth="1"/>
    <col min="1542" max="1542" width="13.5" style="64" bestFit="1" customWidth="1"/>
    <col min="1543" max="1543" width="15.33203125" style="64" bestFit="1" customWidth="1"/>
    <col min="1544" max="1544" width="17.1640625" style="64" customWidth="1"/>
    <col min="1545" max="1545" width="19.1640625" style="64" customWidth="1"/>
    <col min="1546" max="1792" width="9.1640625" style="64"/>
    <col min="1793" max="1793" width="61" style="64" customWidth="1"/>
    <col min="1794" max="1794" width="17" style="64" customWidth="1"/>
    <col min="1795" max="1795" width="15.83203125" style="64" bestFit="1" customWidth="1"/>
    <col min="1796" max="1796" width="15.6640625" style="64" bestFit="1" customWidth="1"/>
    <col min="1797" max="1797" width="14.5" style="64" bestFit="1" customWidth="1"/>
    <col min="1798" max="1798" width="13.5" style="64" bestFit="1" customWidth="1"/>
    <col min="1799" max="1799" width="15.33203125" style="64" bestFit="1" customWidth="1"/>
    <col min="1800" max="1800" width="17.1640625" style="64" customWidth="1"/>
    <col min="1801" max="1801" width="19.1640625" style="64" customWidth="1"/>
    <col min="1802" max="2048" width="9.1640625" style="64"/>
    <col min="2049" max="2049" width="61" style="64" customWidth="1"/>
    <col min="2050" max="2050" width="17" style="64" customWidth="1"/>
    <col min="2051" max="2051" width="15.83203125" style="64" bestFit="1" customWidth="1"/>
    <col min="2052" max="2052" width="15.6640625" style="64" bestFit="1" customWidth="1"/>
    <col min="2053" max="2053" width="14.5" style="64" bestFit="1" customWidth="1"/>
    <col min="2054" max="2054" width="13.5" style="64" bestFit="1" customWidth="1"/>
    <col min="2055" max="2055" width="15.33203125" style="64" bestFit="1" customWidth="1"/>
    <col min="2056" max="2056" width="17.1640625" style="64" customWidth="1"/>
    <col min="2057" max="2057" width="19.1640625" style="64" customWidth="1"/>
    <col min="2058" max="2304" width="9.1640625" style="64"/>
    <col min="2305" max="2305" width="61" style="64" customWidth="1"/>
    <col min="2306" max="2306" width="17" style="64" customWidth="1"/>
    <col min="2307" max="2307" width="15.83203125" style="64" bestFit="1" customWidth="1"/>
    <col min="2308" max="2308" width="15.6640625" style="64" bestFit="1" customWidth="1"/>
    <col min="2309" max="2309" width="14.5" style="64" bestFit="1" customWidth="1"/>
    <col min="2310" max="2310" width="13.5" style="64" bestFit="1" customWidth="1"/>
    <col min="2311" max="2311" width="15.33203125" style="64" bestFit="1" customWidth="1"/>
    <col min="2312" max="2312" width="17.1640625" style="64" customWidth="1"/>
    <col min="2313" max="2313" width="19.1640625" style="64" customWidth="1"/>
    <col min="2314" max="2560" width="9.1640625" style="64"/>
    <col min="2561" max="2561" width="61" style="64" customWidth="1"/>
    <col min="2562" max="2562" width="17" style="64" customWidth="1"/>
    <col min="2563" max="2563" width="15.83203125" style="64" bestFit="1" customWidth="1"/>
    <col min="2564" max="2564" width="15.6640625" style="64" bestFit="1" customWidth="1"/>
    <col min="2565" max="2565" width="14.5" style="64" bestFit="1" customWidth="1"/>
    <col min="2566" max="2566" width="13.5" style="64" bestFit="1" customWidth="1"/>
    <col min="2567" max="2567" width="15.33203125" style="64" bestFit="1" customWidth="1"/>
    <col min="2568" max="2568" width="17.1640625" style="64" customWidth="1"/>
    <col min="2569" max="2569" width="19.1640625" style="64" customWidth="1"/>
    <col min="2570" max="2816" width="9.1640625" style="64"/>
    <col min="2817" max="2817" width="61" style="64" customWidth="1"/>
    <col min="2818" max="2818" width="17" style="64" customWidth="1"/>
    <col min="2819" max="2819" width="15.83203125" style="64" bestFit="1" customWidth="1"/>
    <col min="2820" max="2820" width="15.6640625" style="64" bestFit="1" customWidth="1"/>
    <col min="2821" max="2821" width="14.5" style="64" bestFit="1" customWidth="1"/>
    <col min="2822" max="2822" width="13.5" style="64" bestFit="1" customWidth="1"/>
    <col min="2823" max="2823" width="15.33203125" style="64" bestFit="1" customWidth="1"/>
    <col min="2824" max="2824" width="17.1640625" style="64" customWidth="1"/>
    <col min="2825" max="2825" width="19.1640625" style="64" customWidth="1"/>
    <col min="2826" max="3072" width="9.1640625" style="64"/>
    <col min="3073" max="3073" width="61" style="64" customWidth="1"/>
    <col min="3074" max="3074" width="17" style="64" customWidth="1"/>
    <col min="3075" max="3075" width="15.83203125" style="64" bestFit="1" customWidth="1"/>
    <col min="3076" max="3076" width="15.6640625" style="64" bestFit="1" customWidth="1"/>
    <col min="3077" max="3077" width="14.5" style="64" bestFit="1" customWidth="1"/>
    <col min="3078" max="3078" width="13.5" style="64" bestFit="1" customWidth="1"/>
    <col min="3079" max="3079" width="15.33203125" style="64" bestFit="1" customWidth="1"/>
    <col min="3080" max="3080" width="17.1640625" style="64" customWidth="1"/>
    <col min="3081" max="3081" width="19.1640625" style="64" customWidth="1"/>
    <col min="3082" max="3328" width="9.1640625" style="64"/>
    <col min="3329" max="3329" width="61" style="64" customWidth="1"/>
    <col min="3330" max="3330" width="17" style="64" customWidth="1"/>
    <col min="3331" max="3331" width="15.83203125" style="64" bestFit="1" customWidth="1"/>
    <col min="3332" max="3332" width="15.6640625" style="64" bestFit="1" customWidth="1"/>
    <col min="3333" max="3333" width="14.5" style="64" bestFit="1" customWidth="1"/>
    <col min="3334" max="3334" width="13.5" style="64" bestFit="1" customWidth="1"/>
    <col min="3335" max="3335" width="15.33203125" style="64" bestFit="1" customWidth="1"/>
    <col min="3336" max="3336" width="17.1640625" style="64" customWidth="1"/>
    <col min="3337" max="3337" width="19.1640625" style="64" customWidth="1"/>
    <col min="3338" max="3584" width="9.1640625" style="64"/>
    <col min="3585" max="3585" width="61" style="64" customWidth="1"/>
    <col min="3586" max="3586" width="17" style="64" customWidth="1"/>
    <col min="3587" max="3587" width="15.83203125" style="64" bestFit="1" customWidth="1"/>
    <col min="3588" max="3588" width="15.6640625" style="64" bestFit="1" customWidth="1"/>
    <col min="3589" max="3589" width="14.5" style="64" bestFit="1" customWidth="1"/>
    <col min="3590" max="3590" width="13.5" style="64" bestFit="1" customWidth="1"/>
    <col min="3591" max="3591" width="15.33203125" style="64" bestFit="1" customWidth="1"/>
    <col min="3592" max="3592" width="17.1640625" style="64" customWidth="1"/>
    <col min="3593" max="3593" width="19.1640625" style="64" customWidth="1"/>
    <col min="3594" max="3840" width="9.1640625" style="64"/>
    <col min="3841" max="3841" width="61" style="64" customWidth="1"/>
    <col min="3842" max="3842" width="17" style="64" customWidth="1"/>
    <col min="3843" max="3843" width="15.83203125" style="64" bestFit="1" customWidth="1"/>
    <col min="3844" max="3844" width="15.6640625" style="64" bestFit="1" customWidth="1"/>
    <col min="3845" max="3845" width="14.5" style="64" bestFit="1" customWidth="1"/>
    <col min="3846" max="3846" width="13.5" style="64" bestFit="1" customWidth="1"/>
    <col min="3847" max="3847" width="15.33203125" style="64" bestFit="1" customWidth="1"/>
    <col min="3848" max="3848" width="17.1640625" style="64" customWidth="1"/>
    <col min="3849" max="3849" width="19.1640625" style="64" customWidth="1"/>
    <col min="3850" max="4096" width="9.1640625" style="64"/>
    <col min="4097" max="4097" width="61" style="64" customWidth="1"/>
    <col min="4098" max="4098" width="17" style="64" customWidth="1"/>
    <col min="4099" max="4099" width="15.83203125" style="64" bestFit="1" customWidth="1"/>
    <col min="4100" max="4100" width="15.6640625" style="64" bestFit="1" customWidth="1"/>
    <col min="4101" max="4101" width="14.5" style="64" bestFit="1" customWidth="1"/>
    <col min="4102" max="4102" width="13.5" style="64" bestFit="1" customWidth="1"/>
    <col min="4103" max="4103" width="15.33203125" style="64" bestFit="1" customWidth="1"/>
    <col min="4104" max="4104" width="17.1640625" style="64" customWidth="1"/>
    <col min="4105" max="4105" width="19.1640625" style="64" customWidth="1"/>
    <col min="4106" max="4352" width="9.1640625" style="64"/>
    <col min="4353" max="4353" width="61" style="64" customWidth="1"/>
    <col min="4354" max="4354" width="17" style="64" customWidth="1"/>
    <col min="4355" max="4355" width="15.83203125" style="64" bestFit="1" customWidth="1"/>
    <col min="4356" max="4356" width="15.6640625" style="64" bestFit="1" customWidth="1"/>
    <col min="4357" max="4357" width="14.5" style="64" bestFit="1" customWidth="1"/>
    <col min="4358" max="4358" width="13.5" style="64" bestFit="1" customWidth="1"/>
    <col min="4359" max="4359" width="15.33203125" style="64" bestFit="1" customWidth="1"/>
    <col min="4360" max="4360" width="17.1640625" style="64" customWidth="1"/>
    <col min="4361" max="4361" width="19.1640625" style="64" customWidth="1"/>
    <col min="4362" max="4608" width="9.1640625" style="64"/>
    <col min="4609" max="4609" width="61" style="64" customWidth="1"/>
    <col min="4610" max="4610" width="17" style="64" customWidth="1"/>
    <col min="4611" max="4611" width="15.83203125" style="64" bestFit="1" customWidth="1"/>
    <col min="4612" max="4612" width="15.6640625" style="64" bestFit="1" customWidth="1"/>
    <col min="4613" max="4613" width="14.5" style="64" bestFit="1" customWidth="1"/>
    <col min="4614" max="4614" width="13.5" style="64" bestFit="1" customWidth="1"/>
    <col min="4615" max="4615" width="15.33203125" style="64" bestFit="1" customWidth="1"/>
    <col min="4616" max="4616" width="17.1640625" style="64" customWidth="1"/>
    <col min="4617" max="4617" width="19.1640625" style="64" customWidth="1"/>
    <col min="4618" max="4864" width="9.1640625" style="64"/>
    <col min="4865" max="4865" width="61" style="64" customWidth="1"/>
    <col min="4866" max="4866" width="17" style="64" customWidth="1"/>
    <col min="4867" max="4867" width="15.83203125" style="64" bestFit="1" customWidth="1"/>
    <col min="4868" max="4868" width="15.6640625" style="64" bestFit="1" customWidth="1"/>
    <col min="4869" max="4869" width="14.5" style="64" bestFit="1" customWidth="1"/>
    <col min="4870" max="4870" width="13.5" style="64" bestFit="1" customWidth="1"/>
    <col min="4871" max="4871" width="15.33203125" style="64" bestFit="1" customWidth="1"/>
    <col min="4872" max="4872" width="17.1640625" style="64" customWidth="1"/>
    <col min="4873" max="4873" width="19.1640625" style="64" customWidth="1"/>
    <col min="4874" max="5120" width="9.1640625" style="64"/>
    <col min="5121" max="5121" width="61" style="64" customWidth="1"/>
    <col min="5122" max="5122" width="17" style="64" customWidth="1"/>
    <col min="5123" max="5123" width="15.83203125" style="64" bestFit="1" customWidth="1"/>
    <col min="5124" max="5124" width="15.6640625" style="64" bestFit="1" customWidth="1"/>
    <col min="5125" max="5125" width="14.5" style="64" bestFit="1" customWidth="1"/>
    <col min="5126" max="5126" width="13.5" style="64" bestFit="1" customWidth="1"/>
    <col min="5127" max="5127" width="15.33203125" style="64" bestFit="1" customWidth="1"/>
    <col min="5128" max="5128" width="17.1640625" style="64" customWidth="1"/>
    <col min="5129" max="5129" width="19.1640625" style="64" customWidth="1"/>
    <col min="5130" max="5376" width="9.1640625" style="64"/>
    <col min="5377" max="5377" width="61" style="64" customWidth="1"/>
    <col min="5378" max="5378" width="17" style="64" customWidth="1"/>
    <col min="5379" max="5379" width="15.83203125" style="64" bestFit="1" customWidth="1"/>
    <col min="5380" max="5380" width="15.6640625" style="64" bestFit="1" customWidth="1"/>
    <col min="5381" max="5381" width="14.5" style="64" bestFit="1" customWidth="1"/>
    <col min="5382" max="5382" width="13.5" style="64" bestFit="1" customWidth="1"/>
    <col min="5383" max="5383" width="15.33203125" style="64" bestFit="1" customWidth="1"/>
    <col min="5384" max="5384" width="17.1640625" style="64" customWidth="1"/>
    <col min="5385" max="5385" width="19.1640625" style="64" customWidth="1"/>
    <col min="5386" max="5632" width="9.1640625" style="64"/>
    <col min="5633" max="5633" width="61" style="64" customWidth="1"/>
    <col min="5634" max="5634" width="17" style="64" customWidth="1"/>
    <col min="5635" max="5635" width="15.83203125" style="64" bestFit="1" customWidth="1"/>
    <col min="5636" max="5636" width="15.6640625" style="64" bestFit="1" customWidth="1"/>
    <col min="5637" max="5637" width="14.5" style="64" bestFit="1" customWidth="1"/>
    <col min="5638" max="5638" width="13.5" style="64" bestFit="1" customWidth="1"/>
    <col min="5639" max="5639" width="15.33203125" style="64" bestFit="1" customWidth="1"/>
    <col min="5640" max="5640" width="17.1640625" style="64" customWidth="1"/>
    <col min="5641" max="5641" width="19.1640625" style="64" customWidth="1"/>
    <col min="5642" max="5888" width="9.1640625" style="64"/>
    <col min="5889" max="5889" width="61" style="64" customWidth="1"/>
    <col min="5890" max="5890" width="17" style="64" customWidth="1"/>
    <col min="5891" max="5891" width="15.83203125" style="64" bestFit="1" customWidth="1"/>
    <col min="5892" max="5892" width="15.6640625" style="64" bestFit="1" customWidth="1"/>
    <col min="5893" max="5893" width="14.5" style="64" bestFit="1" customWidth="1"/>
    <col min="5894" max="5894" width="13.5" style="64" bestFit="1" customWidth="1"/>
    <col min="5895" max="5895" width="15.33203125" style="64" bestFit="1" customWidth="1"/>
    <col min="5896" max="5896" width="17.1640625" style="64" customWidth="1"/>
    <col min="5897" max="5897" width="19.1640625" style="64" customWidth="1"/>
    <col min="5898" max="6144" width="9.1640625" style="64"/>
    <col min="6145" max="6145" width="61" style="64" customWidth="1"/>
    <col min="6146" max="6146" width="17" style="64" customWidth="1"/>
    <col min="6147" max="6147" width="15.83203125" style="64" bestFit="1" customWidth="1"/>
    <col min="6148" max="6148" width="15.6640625" style="64" bestFit="1" customWidth="1"/>
    <col min="6149" max="6149" width="14.5" style="64" bestFit="1" customWidth="1"/>
    <col min="6150" max="6150" width="13.5" style="64" bestFit="1" customWidth="1"/>
    <col min="6151" max="6151" width="15.33203125" style="64" bestFit="1" customWidth="1"/>
    <col min="6152" max="6152" width="17.1640625" style="64" customWidth="1"/>
    <col min="6153" max="6153" width="19.1640625" style="64" customWidth="1"/>
    <col min="6154" max="6400" width="9.1640625" style="64"/>
    <col min="6401" max="6401" width="61" style="64" customWidth="1"/>
    <col min="6402" max="6402" width="17" style="64" customWidth="1"/>
    <col min="6403" max="6403" width="15.83203125" style="64" bestFit="1" customWidth="1"/>
    <col min="6404" max="6404" width="15.6640625" style="64" bestFit="1" customWidth="1"/>
    <col min="6405" max="6405" width="14.5" style="64" bestFit="1" customWidth="1"/>
    <col min="6406" max="6406" width="13.5" style="64" bestFit="1" customWidth="1"/>
    <col min="6407" max="6407" width="15.33203125" style="64" bestFit="1" customWidth="1"/>
    <col min="6408" max="6408" width="17.1640625" style="64" customWidth="1"/>
    <col min="6409" max="6409" width="19.1640625" style="64" customWidth="1"/>
    <col min="6410" max="6656" width="9.1640625" style="64"/>
    <col min="6657" max="6657" width="61" style="64" customWidth="1"/>
    <col min="6658" max="6658" width="17" style="64" customWidth="1"/>
    <col min="6659" max="6659" width="15.83203125" style="64" bestFit="1" customWidth="1"/>
    <col min="6660" max="6660" width="15.6640625" style="64" bestFit="1" customWidth="1"/>
    <col min="6661" max="6661" width="14.5" style="64" bestFit="1" customWidth="1"/>
    <col min="6662" max="6662" width="13.5" style="64" bestFit="1" customWidth="1"/>
    <col min="6663" max="6663" width="15.33203125" style="64" bestFit="1" customWidth="1"/>
    <col min="6664" max="6664" width="17.1640625" style="64" customWidth="1"/>
    <col min="6665" max="6665" width="19.1640625" style="64" customWidth="1"/>
    <col min="6666" max="6912" width="9.1640625" style="64"/>
    <col min="6913" max="6913" width="61" style="64" customWidth="1"/>
    <col min="6914" max="6914" width="17" style="64" customWidth="1"/>
    <col min="6915" max="6915" width="15.83203125" style="64" bestFit="1" customWidth="1"/>
    <col min="6916" max="6916" width="15.6640625" style="64" bestFit="1" customWidth="1"/>
    <col min="6917" max="6917" width="14.5" style="64" bestFit="1" customWidth="1"/>
    <col min="6918" max="6918" width="13.5" style="64" bestFit="1" customWidth="1"/>
    <col min="6919" max="6919" width="15.33203125" style="64" bestFit="1" customWidth="1"/>
    <col min="6920" max="6920" width="17.1640625" style="64" customWidth="1"/>
    <col min="6921" max="6921" width="19.1640625" style="64" customWidth="1"/>
    <col min="6922" max="7168" width="9.1640625" style="64"/>
    <col min="7169" max="7169" width="61" style="64" customWidth="1"/>
    <col min="7170" max="7170" width="17" style="64" customWidth="1"/>
    <col min="7171" max="7171" width="15.83203125" style="64" bestFit="1" customWidth="1"/>
    <col min="7172" max="7172" width="15.6640625" style="64" bestFit="1" customWidth="1"/>
    <col min="7173" max="7173" width="14.5" style="64" bestFit="1" customWidth="1"/>
    <col min="7174" max="7174" width="13.5" style="64" bestFit="1" customWidth="1"/>
    <col min="7175" max="7175" width="15.33203125" style="64" bestFit="1" customWidth="1"/>
    <col min="7176" max="7176" width="17.1640625" style="64" customWidth="1"/>
    <col min="7177" max="7177" width="19.1640625" style="64" customWidth="1"/>
    <col min="7178" max="7424" width="9.1640625" style="64"/>
    <col min="7425" max="7425" width="61" style="64" customWidth="1"/>
    <col min="7426" max="7426" width="17" style="64" customWidth="1"/>
    <col min="7427" max="7427" width="15.83203125" style="64" bestFit="1" customWidth="1"/>
    <col min="7428" max="7428" width="15.6640625" style="64" bestFit="1" customWidth="1"/>
    <col min="7429" max="7429" width="14.5" style="64" bestFit="1" customWidth="1"/>
    <col min="7430" max="7430" width="13.5" style="64" bestFit="1" customWidth="1"/>
    <col min="7431" max="7431" width="15.33203125" style="64" bestFit="1" customWidth="1"/>
    <col min="7432" max="7432" width="17.1640625" style="64" customWidth="1"/>
    <col min="7433" max="7433" width="19.1640625" style="64" customWidth="1"/>
    <col min="7434" max="7680" width="9.1640625" style="64"/>
    <col min="7681" max="7681" width="61" style="64" customWidth="1"/>
    <col min="7682" max="7682" width="17" style="64" customWidth="1"/>
    <col min="7683" max="7683" width="15.83203125" style="64" bestFit="1" customWidth="1"/>
    <col min="7684" max="7684" width="15.6640625" style="64" bestFit="1" customWidth="1"/>
    <col min="7685" max="7685" width="14.5" style="64" bestFit="1" customWidth="1"/>
    <col min="7686" max="7686" width="13.5" style="64" bestFit="1" customWidth="1"/>
    <col min="7687" max="7687" width="15.33203125" style="64" bestFit="1" customWidth="1"/>
    <col min="7688" max="7688" width="17.1640625" style="64" customWidth="1"/>
    <col min="7689" max="7689" width="19.1640625" style="64" customWidth="1"/>
    <col min="7690" max="7936" width="9.1640625" style="64"/>
    <col min="7937" max="7937" width="61" style="64" customWidth="1"/>
    <col min="7938" max="7938" width="17" style="64" customWidth="1"/>
    <col min="7939" max="7939" width="15.83203125" style="64" bestFit="1" customWidth="1"/>
    <col min="7940" max="7940" width="15.6640625" style="64" bestFit="1" customWidth="1"/>
    <col min="7941" max="7941" width="14.5" style="64" bestFit="1" customWidth="1"/>
    <col min="7942" max="7942" width="13.5" style="64" bestFit="1" customWidth="1"/>
    <col min="7943" max="7943" width="15.33203125" style="64" bestFit="1" customWidth="1"/>
    <col min="7944" max="7944" width="17.1640625" style="64" customWidth="1"/>
    <col min="7945" max="7945" width="19.1640625" style="64" customWidth="1"/>
    <col min="7946" max="8192" width="9.1640625" style="64"/>
    <col min="8193" max="8193" width="61" style="64" customWidth="1"/>
    <col min="8194" max="8194" width="17" style="64" customWidth="1"/>
    <col min="8195" max="8195" width="15.83203125" style="64" bestFit="1" customWidth="1"/>
    <col min="8196" max="8196" width="15.6640625" style="64" bestFit="1" customWidth="1"/>
    <col min="8197" max="8197" width="14.5" style="64" bestFit="1" customWidth="1"/>
    <col min="8198" max="8198" width="13.5" style="64" bestFit="1" customWidth="1"/>
    <col min="8199" max="8199" width="15.33203125" style="64" bestFit="1" customWidth="1"/>
    <col min="8200" max="8200" width="17.1640625" style="64" customWidth="1"/>
    <col min="8201" max="8201" width="19.1640625" style="64" customWidth="1"/>
    <col min="8202" max="8448" width="9.1640625" style="64"/>
    <col min="8449" max="8449" width="61" style="64" customWidth="1"/>
    <col min="8450" max="8450" width="17" style="64" customWidth="1"/>
    <col min="8451" max="8451" width="15.83203125" style="64" bestFit="1" customWidth="1"/>
    <col min="8452" max="8452" width="15.6640625" style="64" bestFit="1" customWidth="1"/>
    <col min="8453" max="8453" width="14.5" style="64" bestFit="1" customWidth="1"/>
    <col min="8454" max="8454" width="13.5" style="64" bestFit="1" customWidth="1"/>
    <col min="8455" max="8455" width="15.33203125" style="64" bestFit="1" customWidth="1"/>
    <col min="8456" max="8456" width="17.1640625" style="64" customWidth="1"/>
    <col min="8457" max="8457" width="19.1640625" style="64" customWidth="1"/>
    <col min="8458" max="8704" width="9.1640625" style="64"/>
    <col min="8705" max="8705" width="61" style="64" customWidth="1"/>
    <col min="8706" max="8706" width="17" style="64" customWidth="1"/>
    <col min="8707" max="8707" width="15.83203125" style="64" bestFit="1" customWidth="1"/>
    <col min="8708" max="8708" width="15.6640625" style="64" bestFit="1" customWidth="1"/>
    <col min="8709" max="8709" width="14.5" style="64" bestFit="1" customWidth="1"/>
    <col min="8710" max="8710" width="13.5" style="64" bestFit="1" customWidth="1"/>
    <col min="8711" max="8711" width="15.33203125" style="64" bestFit="1" customWidth="1"/>
    <col min="8712" max="8712" width="17.1640625" style="64" customWidth="1"/>
    <col min="8713" max="8713" width="19.1640625" style="64" customWidth="1"/>
    <col min="8714" max="8960" width="9.1640625" style="64"/>
    <col min="8961" max="8961" width="61" style="64" customWidth="1"/>
    <col min="8962" max="8962" width="17" style="64" customWidth="1"/>
    <col min="8963" max="8963" width="15.83203125" style="64" bestFit="1" customWidth="1"/>
    <col min="8964" max="8964" width="15.6640625" style="64" bestFit="1" customWidth="1"/>
    <col min="8965" max="8965" width="14.5" style="64" bestFit="1" customWidth="1"/>
    <col min="8966" max="8966" width="13.5" style="64" bestFit="1" customWidth="1"/>
    <col min="8967" max="8967" width="15.33203125" style="64" bestFit="1" customWidth="1"/>
    <col min="8968" max="8968" width="17.1640625" style="64" customWidth="1"/>
    <col min="8969" max="8969" width="19.1640625" style="64" customWidth="1"/>
    <col min="8970" max="9216" width="9.1640625" style="64"/>
    <col min="9217" max="9217" width="61" style="64" customWidth="1"/>
    <col min="9218" max="9218" width="17" style="64" customWidth="1"/>
    <col min="9219" max="9219" width="15.83203125" style="64" bestFit="1" customWidth="1"/>
    <col min="9220" max="9220" width="15.6640625" style="64" bestFit="1" customWidth="1"/>
    <col min="9221" max="9221" width="14.5" style="64" bestFit="1" customWidth="1"/>
    <col min="9222" max="9222" width="13.5" style="64" bestFit="1" customWidth="1"/>
    <col min="9223" max="9223" width="15.33203125" style="64" bestFit="1" customWidth="1"/>
    <col min="9224" max="9224" width="17.1640625" style="64" customWidth="1"/>
    <col min="9225" max="9225" width="19.1640625" style="64" customWidth="1"/>
    <col min="9226" max="9472" width="9.1640625" style="64"/>
    <col min="9473" max="9473" width="61" style="64" customWidth="1"/>
    <col min="9474" max="9474" width="17" style="64" customWidth="1"/>
    <col min="9475" max="9475" width="15.83203125" style="64" bestFit="1" customWidth="1"/>
    <col min="9476" max="9476" width="15.6640625" style="64" bestFit="1" customWidth="1"/>
    <col min="9477" max="9477" width="14.5" style="64" bestFit="1" customWidth="1"/>
    <col min="9478" max="9478" width="13.5" style="64" bestFit="1" customWidth="1"/>
    <col min="9479" max="9479" width="15.33203125" style="64" bestFit="1" customWidth="1"/>
    <col min="9480" max="9480" width="17.1640625" style="64" customWidth="1"/>
    <col min="9481" max="9481" width="19.1640625" style="64" customWidth="1"/>
    <col min="9482" max="9728" width="9.1640625" style="64"/>
    <col min="9729" max="9729" width="61" style="64" customWidth="1"/>
    <col min="9730" max="9730" width="17" style="64" customWidth="1"/>
    <col min="9731" max="9731" width="15.83203125" style="64" bestFit="1" customWidth="1"/>
    <col min="9732" max="9732" width="15.6640625" style="64" bestFit="1" customWidth="1"/>
    <col min="9733" max="9733" width="14.5" style="64" bestFit="1" customWidth="1"/>
    <col min="9734" max="9734" width="13.5" style="64" bestFit="1" customWidth="1"/>
    <col min="9735" max="9735" width="15.33203125" style="64" bestFit="1" customWidth="1"/>
    <col min="9736" max="9736" width="17.1640625" style="64" customWidth="1"/>
    <col min="9737" max="9737" width="19.1640625" style="64" customWidth="1"/>
    <col min="9738" max="9984" width="9.1640625" style="64"/>
    <col min="9985" max="9985" width="61" style="64" customWidth="1"/>
    <col min="9986" max="9986" width="17" style="64" customWidth="1"/>
    <col min="9987" max="9987" width="15.83203125" style="64" bestFit="1" customWidth="1"/>
    <col min="9988" max="9988" width="15.6640625" style="64" bestFit="1" customWidth="1"/>
    <col min="9989" max="9989" width="14.5" style="64" bestFit="1" customWidth="1"/>
    <col min="9990" max="9990" width="13.5" style="64" bestFit="1" customWidth="1"/>
    <col min="9991" max="9991" width="15.33203125" style="64" bestFit="1" customWidth="1"/>
    <col min="9992" max="9992" width="17.1640625" style="64" customWidth="1"/>
    <col min="9993" max="9993" width="19.1640625" style="64" customWidth="1"/>
    <col min="9994" max="10240" width="9.1640625" style="64"/>
    <col min="10241" max="10241" width="61" style="64" customWidth="1"/>
    <col min="10242" max="10242" width="17" style="64" customWidth="1"/>
    <col min="10243" max="10243" width="15.83203125" style="64" bestFit="1" customWidth="1"/>
    <col min="10244" max="10244" width="15.6640625" style="64" bestFit="1" customWidth="1"/>
    <col min="10245" max="10245" width="14.5" style="64" bestFit="1" customWidth="1"/>
    <col min="10246" max="10246" width="13.5" style="64" bestFit="1" customWidth="1"/>
    <col min="10247" max="10247" width="15.33203125" style="64" bestFit="1" customWidth="1"/>
    <col min="10248" max="10248" width="17.1640625" style="64" customWidth="1"/>
    <col min="10249" max="10249" width="19.1640625" style="64" customWidth="1"/>
    <col min="10250" max="10496" width="9.1640625" style="64"/>
    <col min="10497" max="10497" width="61" style="64" customWidth="1"/>
    <col min="10498" max="10498" width="17" style="64" customWidth="1"/>
    <col min="10499" max="10499" width="15.83203125" style="64" bestFit="1" customWidth="1"/>
    <col min="10500" max="10500" width="15.6640625" style="64" bestFit="1" customWidth="1"/>
    <col min="10501" max="10501" width="14.5" style="64" bestFit="1" customWidth="1"/>
    <col min="10502" max="10502" width="13.5" style="64" bestFit="1" customWidth="1"/>
    <col min="10503" max="10503" width="15.33203125" style="64" bestFit="1" customWidth="1"/>
    <col min="10504" max="10504" width="17.1640625" style="64" customWidth="1"/>
    <col min="10505" max="10505" width="19.1640625" style="64" customWidth="1"/>
    <col min="10506" max="10752" width="9.1640625" style="64"/>
    <col min="10753" max="10753" width="61" style="64" customWidth="1"/>
    <col min="10754" max="10754" width="17" style="64" customWidth="1"/>
    <col min="10755" max="10755" width="15.83203125" style="64" bestFit="1" customWidth="1"/>
    <col min="10756" max="10756" width="15.6640625" style="64" bestFit="1" customWidth="1"/>
    <col min="10757" max="10757" width="14.5" style="64" bestFit="1" customWidth="1"/>
    <col min="10758" max="10758" width="13.5" style="64" bestFit="1" customWidth="1"/>
    <col min="10759" max="10759" width="15.33203125" style="64" bestFit="1" customWidth="1"/>
    <col min="10760" max="10760" width="17.1640625" style="64" customWidth="1"/>
    <col min="10761" max="10761" width="19.1640625" style="64" customWidth="1"/>
    <col min="10762" max="11008" width="9.1640625" style="64"/>
    <col min="11009" max="11009" width="61" style="64" customWidth="1"/>
    <col min="11010" max="11010" width="17" style="64" customWidth="1"/>
    <col min="11011" max="11011" width="15.83203125" style="64" bestFit="1" customWidth="1"/>
    <col min="11012" max="11012" width="15.6640625" style="64" bestFit="1" customWidth="1"/>
    <col min="11013" max="11013" width="14.5" style="64" bestFit="1" customWidth="1"/>
    <col min="11014" max="11014" width="13.5" style="64" bestFit="1" customWidth="1"/>
    <col min="11015" max="11015" width="15.33203125" style="64" bestFit="1" customWidth="1"/>
    <col min="11016" max="11016" width="17.1640625" style="64" customWidth="1"/>
    <col min="11017" max="11017" width="19.1640625" style="64" customWidth="1"/>
    <col min="11018" max="11264" width="9.1640625" style="64"/>
    <col min="11265" max="11265" width="61" style="64" customWidth="1"/>
    <col min="11266" max="11266" width="17" style="64" customWidth="1"/>
    <col min="11267" max="11267" width="15.83203125" style="64" bestFit="1" customWidth="1"/>
    <col min="11268" max="11268" width="15.6640625" style="64" bestFit="1" customWidth="1"/>
    <col min="11269" max="11269" width="14.5" style="64" bestFit="1" customWidth="1"/>
    <col min="11270" max="11270" width="13.5" style="64" bestFit="1" customWidth="1"/>
    <col min="11271" max="11271" width="15.33203125" style="64" bestFit="1" customWidth="1"/>
    <col min="11272" max="11272" width="17.1640625" style="64" customWidth="1"/>
    <col min="11273" max="11273" width="19.1640625" style="64" customWidth="1"/>
    <col min="11274" max="11520" width="9.1640625" style="64"/>
    <col min="11521" max="11521" width="61" style="64" customWidth="1"/>
    <col min="11522" max="11522" width="17" style="64" customWidth="1"/>
    <col min="11523" max="11523" width="15.83203125" style="64" bestFit="1" customWidth="1"/>
    <col min="11524" max="11524" width="15.6640625" style="64" bestFit="1" customWidth="1"/>
    <col min="11525" max="11525" width="14.5" style="64" bestFit="1" customWidth="1"/>
    <col min="11526" max="11526" width="13.5" style="64" bestFit="1" customWidth="1"/>
    <col min="11527" max="11527" width="15.33203125" style="64" bestFit="1" customWidth="1"/>
    <col min="11528" max="11528" width="17.1640625" style="64" customWidth="1"/>
    <col min="11529" max="11529" width="19.1640625" style="64" customWidth="1"/>
    <col min="11530" max="11776" width="9.1640625" style="64"/>
    <col min="11777" max="11777" width="61" style="64" customWidth="1"/>
    <col min="11778" max="11778" width="17" style="64" customWidth="1"/>
    <col min="11779" max="11779" width="15.83203125" style="64" bestFit="1" customWidth="1"/>
    <col min="11780" max="11780" width="15.6640625" style="64" bestFit="1" customWidth="1"/>
    <col min="11781" max="11781" width="14.5" style="64" bestFit="1" customWidth="1"/>
    <col min="11782" max="11782" width="13.5" style="64" bestFit="1" customWidth="1"/>
    <col min="11783" max="11783" width="15.33203125" style="64" bestFit="1" customWidth="1"/>
    <col min="11784" max="11784" width="17.1640625" style="64" customWidth="1"/>
    <col min="11785" max="11785" width="19.1640625" style="64" customWidth="1"/>
    <col min="11786" max="12032" width="9.1640625" style="64"/>
    <col min="12033" max="12033" width="61" style="64" customWidth="1"/>
    <col min="12034" max="12034" width="17" style="64" customWidth="1"/>
    <col min="12035" max="12035" width="15.83203125" style="64" bestFit="1" customWidth="1"/>
    <col min="12036" max="12036" width="15.6640625" style="64" bestFit="1" customWidth="1"/>
    <col min="12037" max="12037" width="14.5" style="64" bestFit="1" customWidth="1"/>
    <col min="12038" max="12038" width="13.5" style="64" bestFit="1" customWidth="1"/>
    <col min="12039" max="12039" width="15.33203125" style="64" bestFit="1" customWidth="1"/>
    <col min="12040" max="12040" width="17.1640625" style="64" customWidth="1"/>
    <col min="12041" max="12041" width="19.1640625" style="64" customWidth="1"/>
    <col min="12042" max="12288" width="9.1640625" style="64"/>
    <col min="12289" max="12289" width="61" style="64" customWidth="1"/>
    <col min="12290" max="12290" width="17" style="64" customWidth="1"/>
    <col min="12291" max="12291" width="15.83203125" style="64" bestFit="1" customWidth="1"/>
    <col min="12292" max="12292" width="15.6640625" style="64" bestFit="1" customWidth="1"/>
    <col min="12293" max="12293" width="14.5" style="64" bestFit="1" customWidth="1"/>
    <col min="12294" max="12294" width="13.5" style="64" bestFit="1" customWidth="1"/>
    <col min="12295" max="12295" width="15.33203125" style="64" bestFit="1" customWidth="1"/>
    <col min="12296" max="12296" width="17.1640625" style="64" customWidth="1"/>
    <col min="12297" max="12297" width="19.1640625" style="64" customWidth="1"/>
    <col min="12298" max="12544" width="9.1640625" style="64"/>
    <col min="12545" max="12545" width="61" style="64" customWidth="1"/>
    <col min="12546" max="12546" width="17" style="64" customWidth="1"/>
    <col min="12547" max="12547" width="15.83203125" style="64" bestFit="1" customWidth="1"/>
    <col min="12548" max="12548" width="15.6640625" style="64" bestFit="1" customWidth="1"/>
    <col min="12549" max="12549" width="14.5" style="64" bestFit="1" customWidth="1"/>
    <col min="12550" max="12550" width="13.5" style="64" bestFit="1" customWidth="1"/>
    <col min="12551" max="12551" width="15.33203125" style="64" bestFit="1" customWidth="1"/>
    <col min="12552" max="12552" width="17.1640625" style="64" customWidth="1"/>
    <col min="12553" max="12553" width="19.1640625" style="64" customWidth="1"/>
    <col min="12554" max="12800" width="9.1640625" style="64"/>
    <col min="12801" max="12801" width="61" style="64" customWidth="1"/>
    <col min="12802" max="12802" width="17" style="64" customWidth="1"/>
    <col min="12803" max="12803" width="15.83203125" style="64" bestFit="1" customWidth="1"/>
    <col min="12804" max="12804" width="15.6640625" style="64" bestFit="1" customWidth="1"/>
    <col min="12805" max="12805" width="14.5" style="64" bestFit="1" customWidth="1"/>
    <col min="12806" max="12806" width="13.5" style="64" bestFit="1" customWidth="1"/>
    <col min="12807" max="12807" width="15.33203125" style="64" bestFit="1" customWidth="1"/>
    <col min="12808" max="12808" width="17.1640625" style="64" customWidth="1"/>
    <col min="12809" max="12809" width="19.1640625" style="64" customWidth="1"/>
    <col min="12810" max="13056" width="9.1640625" style="64"/>
    <col min="13057" max="13057" width="61" style="64" customWidth="1"/>
    <col min="13058" max="13058" width="17" style="64" customWidth="1"/>
    <col min="13059" max="13059" width="15.83203125" style="64" bestFit="1" customWidth="1"/>
    <col min="13060" max="13060" width="15.6640625" style="64" bestFit="1" customWidth="1"/>
    <col min="13061" max="13061" width="14.5" style="64" bestFit="1" customWidth="1"/>
    <col min="13062" max="13062" width="13.5" style="64" bestFit="1" customWidth="1"/>
    <col min="13063" max="13063" width="15.33203125" style="64" bestFit="1" customWidth="1"/>
    <col min="13064" max="13064" width="17.1640625" style="64" customWidth="1"/>
    <col min="13065" max="13065" width="19.1640625" style="64" customWidth="1"/>
    <col min="13066" max="13312" width="9.1640625" style="64"/>
    <col min="13313" max="13313" width="61" style="64" customWidth="1"/>
    <col min="13314" max="13314" width="17" style="64" customWidth="1"/>
    <col min="13315" max="13315" width="15.83203125" style="64" bestFit="1" customWidth="1"/>
    <col min="13316" max="13316" width="15.6640625" style="64" bestFit="1" customWidth="1"/>
    <col min="13317" max="13317" width="14.5" style="64" bestFit="1" customWidth="1"/>
    <col min="13318" max="13318" width="13.5" style="64" bestFit="1" customWidth="1"/>
    <col min="13319" max="13319" width="15.33203125" style="64" bestFit="1" customWidth="1"/>
    <col min="13320" max="13320" width="17.1640625" style="64" customWidth="1"/>
    <col min="13321" max="13321" width="19.1640625" style="64" customWidth="1"/>
    <col min="13322" max="13568" width="9.1640625" style="64"/>
    <col min="13569" max="13569" width="61" style="64" customWidth="1"/>
    <col min="13570" max="13570" width="17" style="64" customWidth="1"/>
    <col min="13571" max="13571" width="15.83203125" style="64" bestFit="1" customWidth="1"/>
    <col min="13572" max="13572" width="15.6640625" style="64" bestFit="1" customWidth="1"/>
    <col min="13573" max="13573" width="14.5" style="64" bestFit="1" customWidth="1"/>
    <col min="13574" max="13574" width="13.5" style="64" bestFit="1" customWidth="1"/>
    <col min="13575" max="13575" width="15.33203125" style="64" bestFit="1" customWidth="1"/>
    <col min="13576" max="13576" width="17.1640625" style="64" customWidth="1"/>
    <col min="13577" max="13577" width="19.1640625" style="64" customWidth="1"/>
    <col min="13578" max="13824" width="9.1640625" style="64"/>
    <col min="13825" max="13825" width="61" style="64" customWidth="1"/>
    <col min="13826" max="13826" width="17" style="64" customWidth="1"/>
    <col min="13827" max="13827" width="15.83203125" style="64" bestFit="1" customWidth="1"/>
    <col min="13828" max="13828" width="15.6640625" style="64" bestFit="1" customWidth="1"/>
    <col min="13829" max="13829" width="14.5" style="64" bestFit="1" customWidth="1"/>
    <col min="13830" max="13830" width="13.5" style="64" bestFit="1" customWidth="1"/>
    <col min="13831" max="13831" width="15.33203125" style="64" bestFit="1" customWidth="1"/>
    <col min="13832" max="13832" width="17.1640625" style="64" customWidth="1"/>
    <col min="13833" max="13833" width="19.1640625" style="64" customWidth="1"/>
    <col min="13834" max="14080" width="9.1640625" style="64"/>
    <col min="14081" max="14081" width="61" style="64" customWidth="1"/>
    <col min="14082" max="14082" width="17" style="64" customWidth="1"/>
    <col min="14083" max="14083" width="15.83203125" style="64" bestFit="1" customWidth="1"/>
    <col min="14084" max="14084" width="15.6640625" style="64" bestFit="1" customWidth="1"/>
    <col min="14085" max="14085" width="14.5" style="64" bestFit="1" customWidth="1"/>
    <col min="14086" max="14086" width="13.5" style="64" bestFit="1" customWidth="1"/>
    <col min="14087" max="14087" width="15.33203125" style="64" bestFit="1" customWidth="1"/>
    <col min="14088" max="14088" width="17.1640625" style="64" customWidth="1"/>
    <col min="14089" max="14089" width="19.1640625" style="64" customWidth="1"/>
    <col min="14090" max="14336" width="9.1640625" style="64"/>
    <col min="14337" max="14337" width="61" style="64" customWidth="1"/>
    <col min="14338" max="14338" width="17" style="64" customWidth="1"/>
    <col min="14339" max="14339" width="15.83203125" style="64" bestFit="1" customWidth="1"/>
    <col min="14340" max="14340" width="15.6640625" style="64" bestFit="1" customWidth="1"/>
    <col min="14341" max="14341" width="14.5" style="64" bestFit="1" customWidth="1"/>
    <col min="14342" max="14342" width="13.5" style="64" bestFit="1" customWidth="1"/>
    <col min="14343" max="14343" width="15.33203125" style="64" bestFit="1" customWidth="1"/>
    <col min="14344" max="14344" width="17.1640625" style="64" customWidth="1"/>
    <col min="14345" max="14345" width="19.1640625" style="64" customWidth="1"/>
    <col min="14346" max="14592" width="9.1640625" style="64"/>
    <col min="14593" max="14593" width="61" style="64" customWidth="1"/>
    <col min="14594" max="14594" width="17" style="64" customWidth="1"/>
    <col min="14595" max="14595" width="15.83203125" style="64" bestFit="1" customWidth="1"/>
    <col min="14596" max="14596" width="15.6640625" style="64" bestFit="1" customWidth="1"/>
    <col min="14597" max="14597" width="14.5" style="64" bestFit="1" customWidth="1"/>
    <col min="14598" max="14598" width="13.5" style="64" bestFit="1" customWidth="1"/>
    <col min="14599" max="14599" width="15.33203125" style="64" bestFit="1" customWidth="1"/>
    <col min="14600" max="14600" width="17.1640625" style="64" customWidth="1"/>
    <col min="14601" max="14601" width="19.1640625" style="64" customWidth="1"/>
    <col min="14602" max="14848" width="9.1640625" style="64"/>
    <col min="14849" max="14849" width="61" style="64" customWidth="1"/>
    <col min="14850" max="14850" width="17" style="64" customWidth="1"/>
    <col min="14851" max="14851" width="15.83203125" style="64" bestFit="1" customWidth="1"/>
    <col min="14852" max="14852" width="15.6640625" style="64" bestFit="1" customWidth="1"/>
    <col min="14853" max="14853" width="14.5" style="64" bestFit="1" customWidth="1"/>
    <col min="14854" max="14854" width="13.5" style="64" bestFit="1" customWidth="1"/>
    <col min="14855" max="14855" width="15.33203125" style="64" bestFit="1" customWidth="1"/>
    <col min="14856" max="14856" width="17.1640625" style="64" customWidth="1"/>
    <col min="14857" max="14857" width="19.1640625" style="64" customWidth="1"/>
    <col min="14858" max="15104" width="9.1640625" style="64"/>
    <col min="15105" max="15105" width="61" style="64" customWidth="1"/>
    <col min="15106" max="15106" width="17" style="64" customWidth="1"/>
    <col min="15107" max="15107" width="15.83203125" style="64" bestFit="1" customWidth="1"/>
    <col min="15108" max="15108" width="15.6640625" style="64" bestFit="1" customWidth="1"/>
    <col min="15109" max="15109" width="14.5" style="64" bestFit="1" customWidth="1"/>
    <col min="15110" max="15110" width="13.5" style="64" bestFit="1" customWidth="1"/>
    <col min="15111" max="15111" width="15.33203125" style="64" bestFit="1" customWidth="1"/>
    <col min="15112" max="15112" width="17.1640625" style="64" customWidth="1"/>
    <col min="15113" max="15113" width="19.1640625" style="64" customWidth="1"/>
    <col min="15114" max="15360" width="9.1640625" style="64"/>
    <col min="15361" max="15361" width="61" style="64" customWidth="1"/>
    <col min="15362" max="15362" width="17" style="64" customWidth="1"/>
    <col min="15363" max="15363" width="15.83203125" style="64" bestFit="1" customWidth="1"/>
    <col min="15364" max="15364" width="15.6640625" style="64" bestFit="1" customWidth="1"/>
    <col min="15365" max="15365" width="14.5" style="64" bestFit="1" customWidth="1"/>
    <col min="15366" max="15366" width="13.5" style="64" bestFit="1" customWidth="1"/>
    <col min="15367" max="15367" width="15.33203125" style="64" bestFit="1" customWidth="1"/>
    <col min="15368" max="15368" width="17.1640625" style="64" customWidth="1"/>
    <col min="15369" max="15369" width="19.1640625" style="64" customWidth="1"/>
    <col min="15370" max="15616" width="9.1640625" style="64"/>
    <col min="15617" max="15617" width="61" style="64" customWidth="1"/>
    <col min="15618" max="15618" width="17" style="64" customWidth="1"/>
    <col min="15619" max="15619" width="15.83203125" style="64" bestFit="1" customWidth="1"/>
    <col min="15620" max="15620" width="15.6640625" style="64" bestFit="1" customWidth="1"/>
    <col min="15621" max="15621" width="14.5" style="64" bestFit="1" customWidth="1"/>
    <col min="15622" max="15622" width="13.5" style="64" bestFit="1" customWidth="1"/>
    <col min="15623" max="15623" width="15.33203125" style="64" bestFit="1" customWidth="1"/>
    <col min="15624" max="15624" width="17.1640625" style="64" customWidth="1"/>
    <col min="15625" max="15625" width="19.1640625" style="64" customWidth="1"/>
    <col min="15626" max="15872" width="9.1640625" style="64"/>
    <col min="15873" max="15873" width="61" style="64" customWidth="1"/>
    <col min="15874" max="15874" width="17" style="64" customWidth="1"/>
    <col min="15875" max="15875" width="15.83203125" style="64" bestFit="1" customWidth="1"/>
    <col min="15876" max="15876" width="15.6640625" style="64" bestFit="1" customWidth="1"/>
    <col min="15877" max="15877" width="14.5" style="64" bestFit="1" customWidth="1"/>
    <col min="15878" max="15878" width="13.5" style="64" bestFit="1" customWidth="1"/>
    <col min="15879" max="15879" width="15.33203125" style="64" bestFit="1" customWidth="1"/>
    <col min="15880" max="15880" width="17.1640625" style="64" customWidth="1"/>
    <col min="15881" max="15881" width="19.1640625" style="64" customWidth="1"/>
    <col min="15882" max="16128" width="9.1640625" style="64"/>
    <col min="16129" max="16129" width="61" style="64" customWidth="1"/>
    <col min="16130" max="16130" width="17" style="64" customWidth="1"/>
    <col min="16131" max="16131" width="15.83203125" style="64" bestFit="1" customWidth="1"/>
    <col min="16132" max="16132" width="15.6640625" style="64" bestFit="1" customWidth="1"/>
    <col min="16133" max="16133" width="14.5" style="64" bestFit="1" customWidth="1"/>
    <col min="16134" max="16134" width="13.5" style="64" bestFit="1" customWidth="1"/>
    <col min="16135" max="16135" width="15.33203125" style="64" bestFit="1" customWidth="1"/>
    <col min="16136" max="16136" width="17.1640625" style="64" customWidth="1"/>
    <col min="16137" max="16137" width="19.1640625" style="64" customWidth="1"/>
    <col min="16138" max="16384" width="9.1640625" style="64"/>
  </cols>
  <sheetData>
    <row r="1" spans="1:10" ht="15.75">
      <c r="E1" s="181"/>
      <c r="F1" s="182"/>
      <c r="G1" s="183"/>
      <c r="H1" s="346" t="s">
        <v>205</v>
      </c>
    </row>
    <row r="3" spans="1:10" ht="18.75">
      <c r="A3" s="540" t="s">
        <v>221</v>
      </c>
      <c r="B3" s="540"/>
      <c r="C3" s="540"/>
      <c r="D3" s="540"/>
      <c r="E3" s="540"/>
      <c r="F3" s="540"/>
      <c r="G3" s="540"/>
      <c r="H3" s="540"/>
      <c r="I3" s="272"/>
      <c r="J3" s="272"/>
    </row>
    <row r="5" spans="1:10">
      <c r="A5" s="183"/>
    </row>
    <row r="6" spans="1:10" ht="14.25" thickBot="1">
      <c r="A6" s="184"/>
      <c r="H6" s="344" t="s">
        <v>1</v>
      </c>
    </row>
    <row r="7" spans="1:10" ht="51.75" thickBot="1">
      <c r="A7" s="185" t="s">
        <v>62</v>
      </c>
      <c r="B7" s="186" t="s">
        <v>46</v>
      </c>
      <c r="C7" s="187" t="s">
        <v>63</v>
      </c>
      <c r="D7" s="188" t="s">
        <v>64</v>
      </c>
      <c r="E7" s="188" t="s">
        <v>83</v>
      </c>
      <c r="F7" s="188" t="s">
        <v>65</v>
      </c>
      <c r="G7" s="188" t="s">
        <v>66</v>
      </c>
      <c r="H7" s="188" t="s">
        <v>67</v>
      </c>
    </row>
    <row r="8" spans="1:10" ht="13.5" thickTop="1">
      <c r="A8" s="65" t="s">
        <v>68</v>
      </c>
      <c r="B8" s="189">
        <v>57017610000</v>
      </c>
      <c r="C8" s="190">
        <v>45000000000</v>
      </c>
      <c r="D8" s="191">
        <v>8335510000</v>
      </c>
      <c r="E8" s="191">
        <v>1227100000</v>
      </c>
      <c r="F8" s="191">
        <v>63000000</v>
      </c>
      <c r="G8" s="191">
        <v>970000000</v>
      </c>
      <c r="H8" s="191">
        <v>1422000000</v>
      </c>
    </row>
    <row r="9" spans="1:10">
      <c r="A9" s="226" t="s">
        <v>69</v>
      </c>
      <c r="B9" s="227">
        <v>20298000000</v>
      </c>
      <c r="C9" s="233">
        <v>19400000000</v>
      </c>
      <c r="D9" s="229"/>
      <c r="E9" s="229">
        <v>180000000</v>
      </c>
      <c r="F9" s="229"/>
      <c r="G9" s="229"/>
      <c r="H9" s="229">
        <v>718000000</v>
      </c>
      <c r="I9" s="66"/>
    </row>
    <row r="10" spans="1:10">
      <c r="A10" s="226" t="s">
        <v>70</v>
      </c>
      <c r="B10" s="227">
        <v>12610900000</v>
      </c>
      <c r="C10" s="233">
        <v>10900000000</v>
      </c>
      <c r="D10" s="229">
        <v>249200000</v>
      </c>
      <c r="E10" s="229">
        <v>59700000</v>
      </c>
      <c r="F10" s="229">
        <v>63000000</v>
      </c>
      <c r="G10" s="229">
        <v>855000000</v>
      </c>
      <c r="H10" s="229">
        <v>484000000</v>
      </c>
      <c r="I10" s="66"/>
    </row>
    <row r="11" spans="1:10">
      <c r="A11" s="226" t="s">
        <v>71</v>
      </c>
      <c r="B11" s="227">
        <v>0</v>
      </c>
      <c r="C11" s="233"/>
      <c r="D11" s="229"/>
      <c r="E11" s="229"/>
      <c r="F11" s="229"/>
      <c r="G11" s="229"/>
      <c r="H11" s="229"/>
    </row>
    <row r="12" spans="1:10">
      <c r="A12" s="226" t="s">
        <v>72</v>
      </c>
      <c r="B12" s="227">
        <v>907100000</v>
      </c>
      <c r="C12" s="228"/>
      <c r="D12" s="229"/>
      <c r="E12" s="229"/>
      <c r="F12" s="229"/>
      <c r="G12" s="229">
        <v>750100000</v>
      </c>
      <c r="H12" s="229">
        <v>157000000</v>
      </c>
      <c r="I12" s="66"/>
    </row>
    <row r="13" spans="1:10">
      <c r="A13" s="226" t="s">
        <v>73</v>
      </c>
      <c r="B13" s="227">
        <v>10900000000</v>
      </c>
      <c r="C13" s="228">
        <v>10900000000</v>
      </c>
      <c r="D13" s="229"/>
      <c r="E13" s="229"/>
      <c r="F13" s="229"/>
      <c r="G13" s="229"/>
      <c r="H13" s="229"/>
      <c r="I13" s="66"/>
    </row>
    <row r="14" spans="1:10">
      <c r="A14" s="226" t="s">
        <v>74</v>
      </c>
      <c r="B14" s="227">
        <v>24108710000</v>
      </c>
      <c r="C14" s="228">
        <v>14700000000</v>
      </c>
      <c r="D14" s="229">
        <v>8086310000</v>
      </c>
      <c r="E14" s="229">
        <v>987400000</v>
      </c>
      <c r="F14" s="229">
        <v>0</v>
      </c>
      <c r="G14" s="229">
        <v>115000000</v>
      </c>
      <c r="H14" s="229">
        <v>220000000</v>
      </c>
    </row>
    <row r="15" spans="1:10">
      <c r="A15" s="226" t="s">
        <v>75</v>
      </c>
      <c r="B15" s="227">
        <v>6286310000</v>
      </c>
      <c r="C15" s="228"/>
      <c r="D15" s="229">
        <v>6286310000</v>
      </c>
      <c r="E15" s="229"/>
      <c r="F15" s="229"/>
      <c r="G15" s="229"/>
      <c r="H15" s="229"/>
    </row>
    <row r="16" spans="1:10" ht="25.5">
      <c r="A16" s="230" t="s">
        <v>136</v>
      </c>
      <c r="B16" s="227">
        <v>0</v>
      </c>
      <c r="C16" s="228"/>
      <c r="D16" s="229"/>
      <c r="E16" s="229"/>
      <c r="F16" s="229"/>
      <c r="G16" s="229"/>
      <c r="H16" s="229"/>
    </row>
    <row r="17" spans="1:9" ht="25.5" hidden="1">
      <c r="A17" s="230" t="s">
        <v>76</v>
      </c>
      <c r="B17" s="227">
        <v>0</v>
      </c>
      <c r="C17" s="228"/>
      <c r="D17" s="229"/>
      <c r="E17" s="229"/>
      <c r="F17" s="229"/>
      <c r="G17" s="229"/>
      <c r="H17" s="229"/>
    </row>
    <row r="18" spans="1:9" ht="25.5">
      <c r="A18" s="230" t="s">
        <v>77</v>
      </c>
      <c r="B18" s="227">
        <v>220000000</v>
      </c>
      <c r="C18" s="228"/>
      <c r="D18" s="229"/>
      <c r="E18" s="229"/>
      <c r="F18" s="229"/>
      <c r="G18" s="229"/>
      <c r="H18" s="229">
        <v>220000000</v>
      </c>
    </row>
    <row r="19" spans="1:9">
      <c r="A19" s="230" t="s">
        <v>137</v>
      </c>
      <c r="B19" s="227">
        <v>115000000</v>
      </c>
      <c r="C19" s="228"/>
      <c r="D19" s="229"/>
      <c r="E19" s="229"/>
      <c r="F19" s="229"/>
      <c r="G19" s="229">
        <v>115000000</v>
      </c>
      <c r="H19" s="229"/>
      <c r="I19" s="66"/>
    </row>
    <row r="20" spans="1:9">
      <c r="A20" s="230" t="s">
        <v>314</v>
      </c>
      <c r="B20" s="227">
        <v>987400000</v>
      </c>
      <c r="C20" s="228"/>
      <c r="D20" s="229"/>
      <c r="E20" s="229">
        <v>987400000</v>
      </c>
      <c r="F20" s="229"/>
      <c r="G20" s="229"/>
      <c r="H20" s="229"/>
      <c r="I20" s="66"/>
    </row>
    <row r="21" spans="1:9" ht="13.5" thickBot="1">
      <c r="A21" s="226" t="s">
        <v>78</v>
      </c>
      <c r="B21" s="227">
        <v>16500000000</v>
      </c>
      <c r="C21" s="228">
        <v>14700000000</v>
      </c>
      <c r="D21" s="229">
        <v>1800000000</v>
      </c>
      <c r="E21" s="229"/>
      <c r="F21" s="229"/>
      <c r="G21" s="229"/>
      <c r="H21" s="229"/>
    </row>
    <row r="22" spans="1:9">
      <c r="A22" s="67" t="s">
        <v>79</v>
      </c>
      <c r="B22" s="192">
        <v>59299060000</v>
      </c>
      <c r="C22" s="193">
        <v>45000000000</v>
      </c>
      <c r="D22" s="194">
        <v>8335510000</v>
      </c>
      <c r="E22" s="194">
        <v>1227100000</v>
      </c>
      <c r="F22" s="194">
        <v>57450000</v>
      </c>
      <c r="G22" s="194">
        <v>2296000000</v>
      </c>
      <c r="H22" s="194">
        <v>2383000000</v>
      </c>
    </row>
    <row r="23" spans="1:9" ht="13.5" thickBot="1">
      <c r="A23" s="231" t="s">
        <v>80</v>
      </c>
      <c r="B23" s="232">
        <v>1699200000</v>
      </c>
      <c r="C23" s="195"/>
      <c r="D23" s="196">
        <v>249200000</v>
      </c>
      <c r="E23" s="196"/>
      <c r="F23" s="196"/>
      <c r="G23" s="197">
        <v>1200000000</v>
      </c>
      <c r="H23" s="197">
        <v>250000000</v>
      </c>
    </row>
    <row r="24" spans="1:9" ht="13.5" thickBot="1">
      <c r="A24" s="68" t="s">
        <v>81</v>
      </c>
      <c r="B24" s="198">
        <v>-2281450000</v>
      </c>
      <c r="C24" s="199">
        <v>0</v>
      </c>
      <c r="D24" s="200">
        <v>0</v>
      </c>
      <c r="E24" s="200">
        <v>0</v>
      </c>
      <c r="F24" s="200">
        <v>5550000</v>
      </c>
      <c r="G24" s="200">
        <v>-1326000000</v>
      </c>
      <c r="H24" s="200">
        <v>-961000000</v>
      </c>
    </row>
    <row r="26" spans="1:9">
      <c r="B26" s="181"/>
      <c r="C26" s="66"/>
    </row>
    <row r="27" spans="1:9">
      <c r="C27" s="66"/>
      <c r="D27" s="66"/>
      <c r="E27" s="66"/>
      <c r="F27" s="66"/>
      <c r="G27" s="66"/>
      <c r="H27" s="66"/>
    </row>
    <row r="28" spans="1:9">
      <c r="C28" s="66"/>
    </row>
  </sheetData>
  <mergeCells count="1">
    <mergeCell ref="A3:H3"/>
  </mergeCells>
  <pageMargins left="0.7" right="0.7" top="0.78740157499999996" bottom="0.78740157499999996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M58"/>
  <sheetViews>
    <sheetView zoomScaleNormal="100" workbookViewId="0">
      <pane xSplit="2" ySplit="7" topLeftCell="E8" activePane="bottomRight" state="frozen"/>
      <selection activeCell="B45" sqref="B45"/>
      <selection pane="topRight" activeCell="B45" sqref="B45"/>
      <selection pane="bottomLeft" activeCell="B45" sqref="B45"/>
      <selection pane="bottomRight" activeCell="I3" sqref="I3"/>
    </sheetView>
  </sheetViews>
  <sheetFormatPr defaultColWidth="8.1640625" defaultRowHeight="12.75"/>
  <cols>
    <col min="1" max="1" width="8.1640625" style="1"/>
    <col min="2" max="2" width="42.6640625" style="1" customWidth="1"/>
    <col min="3" max="3" width="19.33203125" style="175" hidden="1" customWidth="1"/>
    <col min="4" max="4" width="19.5" style="175" hidden="1" customWidth="1"/>
    <col min="5" max="5" width="18.1640625" style="1" customWidth="1"/>
    <col min="6" max="8" width="18.6640625" style="1" customWidth="1"/>
    <col min="9" max="9" width="19.83203125" style="1" customWidth="1"/>
    <col min="10" max="10" width="18.1640625" style="1" customWidth="1"/>
    <col min="11" max="11" width="11.6640625" style="1" customWidth="1"/>
    <col min="12" max="13" width="18.33203125" style="1" customWidth="1"/>
    <col min="14" max="14" width="4.5" style="1" customWidth="1"/>
    <col min="15" max="16384" width="8.1640625" style="1"/>
  </cols>
  <sheetData>
    <row r="1" spans="1:13">
      <c r="K1" s="1" t="s">
        <v>0</v>
      </c>
    </row>
    <row r="3" spans="1:13" ht="14.25">
      <c r="B3" s="3" t="s">
        <v>222</v>
      </c>
      <c r="C3" s="3"/>
      <c r="D3" s="3"/>
      <c r="E3" s="3"/>
      <c r="F3" s="3"/>
      <c r="G3" s="3"/>
      <c r="H3" s="3"/>
    </row>
    <row r="4" spans="1:13">
      <c r="B4" s="87" t="s">
        <v>333</v>
      </c>
    </row>
    <row r="5" spans="1:13">
      <c r="B5" s="461"/>
      <c r="C5" s="461"/>
      <c r="D5" s="461"/>
      <c r="E5" s="461"/>
      <c r="F5" s="461"/>
      <c r="G5" s="461"/>
      <c r="H5" s="461"/>
      <c r="I5" s="461"/>
      <c r="J5" s="461"/>
    </row>
    <row r="6" spans="1:13" ht="13.5" thickBot="1">
      <c r="J6" s="1" t="s">
        <v>1</v>
      </c>
    </row>
    <row r="7" spans="1:13" ht="41.25" customHeight="1" thickBot="1">
      <c r="A7" s="49" t="s">
        <v>2</v>
      </c>
      <c r="B7" s="50" t="s">
        <v>3</v>
      </c>
      <c r="C7" s="90" t="s">
        <v>190</v>
      </c>
      <c r="D7" s="90" t="s">
        <v>191</v>
      </c>
      <c r="E7" s="56" t="s">
        <v>114</v>
      </c>
      <c r="F7" s="56" t="s">
        <v>188</v>
      </c>
      <c r="G7" s="56" t="s">
        <v>189</v>
      </c>
      <c r="H7" s="56" t="s">
        <v>212</v>
      </c>
      <c r="I7" s="160" t="s">
        <v>213</v>
      </c>
      <c r="J7" s="51">
        <v>2018</v>
      </c>
      <c r="K7" s="90" t="s">
        <v>214</v>
      </c>
      <c r="L7" s="90" t="s">
        <v>215</v>
      </c>
      <c r="M7" s="155" t="s">
        <v>216</v>
      </c>
    </row>
    <row r="8" spans="1:13">
      <c r="A8" s="4">
        <v>301</v>
      </c>
      <c r="B8" s="5" t="s">
        <v>4</v>
      </c>
      <c r="C8" s="95">
        <v>515038</v>
      </c>
      <c r="D8" s="95">
        <v>422422</v>
      </c>
      <c r="E8" s="60">
        <v>947190.83</v>
      </c>
      <c r="F8" s="60">
        <v>774978.63</v>
      </c>
      <c r="G8" s="60">
        <v>261394.25</v>
      </c>
      <c r="H8" s="60">
        <v>153109.9</v>
      </c>
      <c r="I8" s="48">
        <v>60000</v>
      </c>
      <c r="J8" s="6">
        <v>1279470</v>
      </c>
      <c r="K8" s="162">
        <f t="shared" ref="K8:K56" si="0">IF(I8=0," ",IF(I8&gt;0,ROUND(J8/I8*100,1)))</f>
        <v>2132.5</v>
      </c>
      <c r="L8" s="166">
        <f>J8-I8</f>
        <v>1219470</v>
      </c>
      <c r="M8" s="19">
        <f>J8-H8</f>
        <v>1126360.1000000001</v>
      </c>
    </row>
    <row r="9" spans="1:13">
      <c r="A9" s="7">
        <v>302</v>
      </c>
      <c r="B9" s="8" t="s">
        <v>5</v>
      </c>
      <c r="C9" s="95">
        <v>17842661</v>
      </c>
      <c r="D9" s="95">
        <v>16309369</v>
      </c>
      <c r="E9" s="60">
        <v>15551409.710000001</v>
      </c>
      <c r="F9" s="60">
        <v>16804791.690000001</v>
      </c>
      <c r="G9" s="60">
        <v>17957835.91</v>
      </c>
      <c r="H9" s="60">
        <v>17447724.300000001</v>
      </c>
      <c r="I9" s="48">
        <v>16000000</v>
      </c>
      <c r="J9" s="6">
        <v>16000000</v>
      </c>
      <c r="K9" s="162">
        <f t="shared" si="0"/>
        <v>100</v>
      </c>
      <c r="L9" s="166">
        <f t="shared" ref="L9:L53" si="1">J9-I9</f>
        <v>0</v>
      </c>
      <c r="M9" s="19">
        <f t="shared" ref="M9:M53" si="2">J9-H9</f>
        <v>-1447724.3000000007</v>
      </c>
    </row>
    <row r="10" spans="1:13">
      <c r="A10" s="7">
        <v>303</v>
      </c>
      <c r="B10" s="8" t="s">
        <v>6</v>
      </c>
      <c r="C10" s="95">
        <v>4994197</v>
      </c>
      <c r="D10" s="95">
        <v>4798207</v>
      </c>
      <c r="E10" s="60">
        <v>4488795.8099999996</v>
      </c>
      <c r="F10" s="60">
        <v>4779642.78</v>
      </c>
      <c r="G10" s="60">
        <v>4663316.71</v>
      </c>
      <c r="H10" s="60">
        <v>4747152.03</v>
      </c>
      <c r="I10" s="48">
        <v>2500000</v>
      </c>
      <c r="J10" s="6">
        <v>2700000</v>
      </c>
      <c r="K10" s="162">
        <f t="shared" si="0"/>
        <v>108</v>
      </c>
      <c r="L10" s="166">
        <f t="shared" si="1"/>
        <v>200000</v>
      </c>
      <c r="M10" s="19">
        <f t="shared" si="2"/>
        <v>-2047152.0300000003</v>
      </c>
    </row>
    <row r="11" spans="1:13">
      <c r="A11" s="7">
        <v>304</v>
      </c>
      <c r="B11" s="8" t="s">
        <v>7</v>
      </c>
      <c r="C11" s="95">
        <v>27482699</v>
      </c>
      <c r="D11" s="95">
        <v>15199232</v>
      </c>
      <c r="E11" s="60">
        <v>24595590.09</v>
      </c>
      <c r="F11" s="60">
        <v>41222421.82</v>
      </c>
      <c r="G11" s="60">
        <v>40527618.189999998</v>
      </c>
      <c r="H11" s="60">
        <v>20310175.68</v>
      </c>
      <c r="I11" s="48">
        <v>107183399</v>
      </c>
      <c r="J11" s="6">
        <v>61687650</v>
      </c>
      <c r="K11" s="162">
        <f t="shared" si="0"/>
        <v>57.6</v>
      </c>
      <c r="L11" s="166">
        <f t="shared" si="1"/>
        <v>-45495749</v>
      </c>
      <c r="M11" s="19">
        <f t="shared" si="2"/>
        <v>41377474.32</v>
      </c>
    </row>
    <row r="12" spans="1:13">
      <c r="A12" s="7">
        <v>305</v>
      </c>
      <c r="B12" s="8" t="s">
        <v>8</v>
      </c>
      <c r="C12" s="95">
        <v>146272116</v>
      </c>
      <c r="D12" s="95">
        <v>141415846</v>
      </c>
      <c r="E12" s="60">
        <v>139955480.91999999</v>
      </c>
      <c r="F12" s="60">
        <v>148123484.02000001</v>
      </c>
      <c r="G12" s="60">
        <v>156658768.91</v>
      </c>
      <c r="H12" s="60">
        <v>162196625.03999999</v>
      </c>
      <c r="I12" s="48">
        <v>146700000</v>
      </c>
      <c r="J12" s="6">
        <v>150000000</v>
      </c>
      <c r="K12" s="162">
        <f t="shared" si="0"/>
        <v>102.2</v>
      </c>
      <c r="L12" s="166">
        <f t="shared" si="1"/>
        <v>3300000</v>
      </c>
      <c r="M12" s="19">
        <f t="shared" si="2"/>
        <v>-12196625.039999992</v>
      </c>
    </row>
    <row r="13" spans="1:13">
      <c r="A13" s="7">
        <v>306</v>
      </c>
      <c r="B13" s="8" t="s">
        <v>9</v>
      </c>
      <c r="C13" s="95">
        <v>701490054</v>
      </c>
      <c r="D13" s="95">
        <v>1219628131</v>
      </c>
      <c r="E13" s="60">
        <v>852801948.15999997</v>
      </c>
      <c r="F13" s="60">
        <v>747768964.90999997</v>
      </c>
      <c r="G13" s="60">
        <v>733560216.10000002</v>
      </c>
      <c r="H13" s="60">
        <v>676277157.98000002</v>
      </c>
      <c r="I13" s="48">
        <v>726000000</v>
      </c>
      <c r="J13" s="6">
        <v>591452151</v>
      </c>
      <c r="K13" s="162">
        <f t="shared" si="0"/>
        <v>81.5</v>
      </c>
      <c r="L13" s="166">
        <f t="shared" si="1"/>
        <v>-134547849</v>
      </c>
      <c r="M13" s="19">
        <f t="shared" si="2"/>
        <v>-84825006.980000019</v>
      </c>
    </row>
    <row r="14" spans="1:13">
      <c r="A14" s="7">
        <v>307</v>
      </c>
      <c r="B14" s="8" t="s">
        <v>10</v>
      </c>
      <c r="C14" s="95">
        <v>3800968046</v>
      </c>
      <c r="D14" s="95">
        <v>3950721676</v>
      </c>
      <c r="E14" s="60">
        <v>3563960954.1199999</v>
      </c>
      <c r="F14" s="60">
        <v>4041373265.6300001</v>
      </c>
      <c r="G14" s="60">
        <v>4132297686.1599998</v>
      </c>
      <c r="H14" s="60">
        <v>5365284806.1300001</v>
      </c>
      <c r="I14" s="48">
        <v>4853112780</v>
      </c>
      <c r="J14" s="6">
        <v>4778027819</v>
      </c>
      <c r="K14" s="162">
        <f t="shared" si="0"/>
        <v>98.5</v>
      </c>
      <c r="L14" s="166">
        <f t="shared" si="1"/>
        <v>-75084961</v>
      </c>
      <c r="M14" s="19">
        <f t="shared" si="2"/>
        <v>-587256987.13000011</v>
      </c>
    </row>
    <row r="15" spans="1:13">
      <c r="A15" s="7">
        <v>308</v>
      </c>
      <c r="B15" s="8" t="s">
        <v>11</v>
      </c>
      <c r="C15" s="95">
        <v>1123569</v>
      </c>
      <c r="D15" s="95">
        <v>1240903</v>
      </c>
      <c r="E15" s="60">
        <v>715820.56</v>
      </c>
      <c r="F15" s="60">
        <v>7585773.7199999997</v>
      </c>
      <c r="G15" s="60">
        <v>30544183.66</v>
      </c>
      <c r="H15" s="60">
        <v>1304455.1599999999</v>
      </c>
      <c r="I15" s="48">
        <v>73165018</v>
      </c>
      <c r="J15" s="6">
        <v>800000</v>
      </c>
      <c r="K15" s="162">
        <f t="shared" si="0"/>
        <v>1.1000000000000001</v>
      </c>
      <c r="L15" s="166">
        <f t="shared" si="1"/>
        <v>-72365018</v>
      </c>
      <c r="M15" s="19">
        <f t="shared" si="2"/>
        <v>-504455.15999999992</v>
      </c>
    </row>
    <row r="16" spans="1:13">
      <c r="A16" s="7">
        <v>309</v>
      </c>
      <c r="B16" s="8" t="s">
        <v>12</v>
      </c>
      <c r="C16" s="95">
        <v>1073988</v>
      </c>
      <c r="D16" s="95">
        <v>1042991</v>
      </c>
      <c r="E16" s="60">
        <v>1968037.21</v>
      </c>
      <c r="F16" s="60">
        <v>1482460.03</v>
      </c>
      <c r="G16" s="60">
        <v>6722876.2300000004</v>
      </c>
      <c r="H16" s="60">
        <v>4680870.17</v>
      </c>
      <c r="I16" s="48">
        <v>989647</v>
      </c>
      <c r="J16" s="6">
        <v>1564997</v>
      </c>
      <c r="K16" s="162">
        <f t="shared" si="0"/>
        <v>158.1</v>
      </c>
      <c r="L16" s="166">
        <f t="shared" si="1"/>
        <v>575350</v>
      </c>
      <c r="M16" s="19">
        <f t="shared" si="2"/>
        <v>-3115873.17</v>
      </c>
    </row>
    <row r="17" spans="1:13">
      <c r="A17" s="7">
        <v>312</v>
      </c>
      <c r="B17" s="8" t="s">
        <v>13</v>
      </c>
      <c r="C17" s="95">
        <v>5446033002</v>
      </c>
      <c r="D17" s="95">
        <v>4813756784</v>
      </c>
      <c r="E17" s="60">
        <v>4204515115.8499999</v>
      </c>
      <c r="F17" s="60">
        <v>6442711439.21</v>
      </c>
      <c r="G17" s="60">
        <v>7938644331.1400003</v>
      </c>
      <c r="H17" s="60">
        <v>7510913967.4899998</v>
      </c>
      <c r="I17" s="48">
        <v>4928731646</v>
      </c>
      <c r="J17" s="6">
        <v>5314793335</v>
      </c>
      <c r="K17" s="162">
        <f t="shared" si="0"/>
        <v>107.8</v>
      </c>
      <c r="L17" s="166">
        <f t="shared" si="1"/>
        <v>386061689</v>
      </c>
      <c r="M17" s="19">
        <f t="shared" si="2"/>
        <v>-2196120632.4899998</v>
      </c>
    </row>
    <row r="18" spans="1:13">
      <c r="A18" s="7">
        <v>313</v>
      </c>
      <c r="B18" s="8" t="s">
        <v>14</v>
      </c>
      <c r="C18" s="95">
        <v>365556455777</v>
      </c>
      <c r="D18" s="95">
        <v>368658095819</v>
      </c>
      <c r="E18" s="60">
        <v>370747622733.29999</v>
      </c>
      <c r="F18" s="60">
        <v>383099091870.03003</v>
      </c>
      <c r="G18" s="60">
        <v>404962391687.62</v>
      </c>
      <c r="H18" s="60">
        <v>430105948528.62</v>
      </c>
      <c r="I18" s="48">
        <v>442710835482</v>
      </c>
      <c r="J18" s="6">
        <v>472131474529</v>
      </c>
      <c r="K18" s="162">
        <f t="shared" si="0"/>
        <v>106.6</v>
      </c>
      <c r="L18" s="166">
        <f t="shared" si="1"/>
        <v>29420639047</v>
      </c>
      <c r="M18" s="19">
        <f t="shared" si="2"/>
        <v>42025526000.380005</v>
      </c>
    </row>
    <row r="19" spans="1:13">
      <c r="A19" s="7">
        <v>314</v>
      </c>
      <c r="B19" s="8" t="s">
        <v>15</v>
      </c>
      <c r="C19" s="95">
        <v>7800514651</v>
      </c>
      <c r="D19" s="95">
        <v>7950598418</v>
      </c>
      <c r="E19" s="60">
        <v>7177216513.7200003</v>
      </c>
      <c r="F19" s="60">
        <v>9276232547.3500004</v>
      </c>
      <c r="G19" s="60">
        <v>8796786892.2999992</v>
      </c>
      <c r="H19" s="60">
        <v>13170303216.51</v>
      </c>
      <c r="I19" s="48">
        <v>8119944466</v>
      </c>
      <c r="J19" s="6">
        <v>8725329169</v>
      </c>
      <c r="K19" s="162">
        <f t="shared" si="0"/>
        <v>107.5</v>
      </c>
      <c r="L19" s="166">
        <f t="shared" si="1"/>
        <v>605384703</v>
      </c>
      <c r="M19" s="19">
        <f t="shared" si="2"/>
        <v>-4444974047.5100002</v>
      </c>
    </row>
    <row r="20" spans="1:13">
      <c r="A20" s="7">
        <v>315</v>
      </c>
      <c r="B20" s="8" t="s">
        <v>16</v>
      </c>
      <c r="C20" s="95">
        <v>9687811250</v>
      </c>
      <c r="D20" s="95">
        <v>14373709737</v>
      </c>
      <c r="E20" s="60">
        <v>14185766522.15</v>
      </c>
      <c r="F20" s="60">
        <v>20173461617.75</v>
      </c>
      <c r="G20" s="60">
        <v>43225046474.550011</v>
      </c>
      <c r="H20" s="60">
        <v>16767189269.530001</v>
      </c>
      <c r="I20" s="48">
        <v>16304030575</v>
      </c>
      <c r="J20" s="6">
        <v>12733690000</v>
      </c>
      <c r="K20" s="162">
        <f t="shared" si="0"/>
        <v>78.099999999999994</v>
      </c>
      <c r="L20" s="166">
        <f t="shared" si="1"/>
        <v>-3570340575</v>
      </c>
      <c r="M20" s="19">
        <f t="shared" si="2"/>
        <v>-4033499269.5300007</v>
      </c>
    </row>
    <row r="21" spans="1:13">
      <c r="A21" s="7">
        <v>317</v>
      </c>
      <c r="B21" s="8" t="s">
        <v>17</v>
      </c>
      <c r="C21" s="95">
        <v>18151284353</v>
      </c>
      <c r="D21" s="95">
        <v>12366739956</v>
      </c>
      <c r="E21" s="60">
        <v>8622843639.8999996</v>
      </c>
      <c r="F21" s="60">
        <v>25602628965.990002</v>
      </c>
      <c r="G21" s="60">
        <v>23397984623.799999</v>
      </c>
      <c r="H21" s="60">
        <v>14682794326.16</v>
      </c>
      <c r="I21" s="48">
        <v>11287037819</v>
      </c>
      <c r="J21" s="6">
        <v>2115486308</v>
      </c>
      <c r="K21" s="162">
        <f t="shared" si="0"/>
        <v>18.7</v>
      </c>
      <c r="L21" s="166">
        <f t="shared" si="1"/>
        <v>-9171551511</v>
      </c>
      <c r="M21" s="19">
        <f t="shared" si="2"/>
        <v>-12567308018.16</v>
      </c>
    </row>
    <row r="22" spans="1:13">
      <c r="A22" s="7">
        <v>321</v>
      </c>
      <c r="B22" s="8" t="s">
        <v>18</v>
      </c>
      <c r="C22" s="95">
        <v>306482</v>
      </c>
      <c r="D22" s="95">
        <v>472748</v>
      </c>
      <c r="E22" s="60">
        <v>166141.32</v>
      </c>
      <c r="F22" s="60">
        <v>805564.14</v>
      </c>
      <c r="G22" s="60">
        <v>667955.79</v>
      </c>
      <c r="H22" s="60">
        <v>1008130.59</v>
      </c>
      <c r="I22" s="48">
        <v>0</v>
      </c>
      <c r="J22" s="6">
        <v>0</v>
      </c>
      <c r="K22" s="162" t="str">
        <f t="shared" si="0"/>
        <v xml:space="preserve"> </v>
      </c>
      <c r="L22" s="166">
        <f t="shared" si="1"/>
        <v>0</v>
      </c>
      <c r="M22" s="19">
        <f t="shared" si="2"/>
        <v>-1008130.59</v>
      </c>
    </row>
    <row r="23" spans="1:13">
      <c r="A23" s="7">
        <v>322</v>
      </c>
      <c r="B23" s="8" t="s">
        <v>19</v>
      </c>
      <c r="C23" s="95">
        <v>7686741459</v>
      </c>
      <c r="D23" s="95">
        <v>13526059345</v>
      </c>
      <c r="E23" s="60">
        <v>2631134472.6999998</v>
      </c>
      <c r="F23" s="60">
        <v>759869955.41999996</v>
      </c>
      <c r="G23" s="60">
        <v>37177180846.43</v>
      </c>
      <c r="H23" s="60">
        <v>11220720400.719999</v>
      </c>
      <c r="I23" s="48">
        <v>5637529192</v>
      </c>
      <c r="J23" s="6">
        <v>3314292607</v>
      </c>
      <c r="K23" s="162">
        <f t="shared" si="0"/>
        <v>58.8</v>
      </c>
      <c r="L23" s="166">
        <f t="shared" si="1"/>
        <v>-2323236585</v>
      </c>
      <c r="M23" s="19">
        <f t="shared" si="2"/>
        <v>-7906427793.7199993</v>
      </c>
    </row>
    <row r="24" spans="1:13">
      <c r="A24" s="7">
        <v>327</v>
      </c>
      <c r="B24" s="8" t="s">
        <v>20</v>
      </c>
      <c r="C24" s="95">
        <v>13588925630</v>
      </c>
      <c r="D24" s="95">
        <v>2019077578</v>
      </c>
      <c r="E24" s="60">
        <v>39077765275</v>
      </c>
      <c r="F24" s="60">
        <v>8007250109.4399996</v>
      </c>
      <c r="G24" s="60">
        <v>11847852567.030001</v>
      </c>
      <c r="H24" s="60">
        <v>51159149481.400002</v>
      </c>
      <c r="I24" s="48">
        <v>22131383702</v>
      </c>
      <c r="J24" s="6">
        <v>16675496419</v>
      </c>
      <c r="K24" s="162">
        <f t="shared" si="0"/>
        <v>75.3</v>
      </c>
      <c r="L24" s="166">
        <f t="shared" si="1"/>
        <v>-5455887283</v>
      </c>
      <c r="M24" s="19">
        <f t="shared" si="2"/>
        <v>-34483653062.400002</v>
      </c>
    </row>
    <row r="25" spans="1:13">
      <c r="A25" s="7">
        <v>328</v>
      </c>
      <c r="B25" s="8" t="s">
        <v>21</v>
      </c>
      <c r="C25" s="95">
        <v>1142673732</v>
      </c>
      <c r="D25" s="95">
        <v>1259837587</v>
      </c>
      <c r="E25" s="60">
        <v>1173466121.3499999</v>
      </c>
      <c r="F25" s="60">
        <v>9678453924.9799995</v>
      </c>
      <c r="G25" s="60">
        <v>1222642878.47</v>
      </c>
      <c r="H25" s="60">
        <v>4372300255.6300001</v>
      </c>
      <c r="I25" s="48">
        <v>1220729000</v>
      </c>
      <c r="J25" s="6">
        <v>862490000</v>
      </c>
      <c r="K25" s="162">
        <f t="shared" si="0"/>
        <v>70.7</v>
      </c>
      <c r="L25" s="166">
        <f t="shared" si="1"/>
        <v>-358239000</v>
      </c>
      <c r="M25" s="19">
        <f t="shared" si="2"/>
        <v>-3509810255.6300001</v>
      </c>
    </row>
    <row r="26" spans="1:13">
      <c r="A26" s="7">
        <v>329</v>
      </c>
      <c r="B26" s="8" t="s">
        <v>22</v>
      </c>
      <c r="C26" s="95">
        <v>28417155704</v>
      </c>
      <c r="D26" s="95">
        <v>32228746916</v>
      </c>
      <c r="E26" s="60">
        <v>41264165464.080002</v>
      </c>
      <c r="F26" s="60">
        <v>42414115794.830002</v>
      </c>
      <c r="G26" s="60">
        <v>44356766761.230011</v>
      </c>
      <c r="H26" s="60">
        <v>40095721750.449997</v>
      </c>
      <c r="I26" s="48">
        <v>36645523326</v>
      </c>
      <c r="J26" s="6">
        <v>32164309002</v>
      </c>
      <c r="K26" s="162">
        <f t="shared" si="0"/>
        <v>87.8</v>
      </c>
      <c r="L26" s="166">
        <f t="shared" si="1"/>
        <v>-4481214324</v>
      </c>
      <c r="M26" s="19">
        <f t="shared" si="2"/>
        <v>-7931412748.4499969</v>
      </c>
    </row>
    <row r="27" spans="1:13">
      <c r="A27" s="7">
        <v>333</v>
      </c>
      <c r="B27" s="8" t="s">
        <v>23</v>
      </c>
      <c r="C27" s="95">
        <v>5672713368</v>
      </c>
      <c r="D27" s="95">
        <v>7081604004</v>
      </c>
      <c r="E27" s="60">
        <v>15577179248.24</v>
      </c>
      <c r="F27" s="60">
        <v>23457644162.799999</v>
      </c>
      <c r="G27" s="60">
        <v>16390063387.700001</v>
      </c>
      <c r="H27" s="60">
        <v>18163412760.18</v>
      </c>
      <c r="I27" s="48">
        <v>8645045514</v>
      </c>
      <c r="J27" s="6">
        <v>7228362470</v>
      </c>
      <c r="K27" s="162">
        <f t="shared" si="0"/>
        <v>83.6</v>
      </c>
      <c r="L27" s="166">
        <f t="shared" si="1"/>
        <v>-1416683044</v>
      </c>
      <c r="M27" s="19">
        <f t="shared" si="2"/>
        <v>-10935050290.18</v>
      </c>
    </row>
    <row r="28" spans="1:13">
      <c r="A28" s="7">
        <v>334</v>
      </c>
      <c r="B28" s="8" t="s">
        <v>24</v>
      </c>
      <c r="C28" s="95">
        <v>881616261</v>
      </c>
      <c r="D28" s="95">
        <v>880778279</v>
      </c>
      <c r="E28" s="60">
        <v>611679151.73000002</v>
      </c>
      <c r="F28" s="60">
        <v>1657046990.8399999</v>
      </c>
      <c r="G28" s="60">
        <v>705700882.10000002</v>
      </c>
      <c r="H28" s="60">
        <v>434737744.66000003</v>
      </c>
      <c r="I28" s="48">
        <v>527217024</v>
      </c>
      <c r="J28" s="6">
        <v>477485219</v>
      </c>
      <c r="K28" s="162">
        <f t="shared" si="0"/>
        <v>90.6</v>
      </c>
      <c r="L28" s="166">
        <f t="shared" si="1"/>
        <v>-49731805</v>
      </c>
      <c r="M28" s="19">
        <f t="shared" si="2"/>
        <v>42747474.339999974</v>
      </c>
    </row>
    <row r="29" spans="1:13">
      <c r="A29" s="7">
        <v>335</v>
      </c>
      <c r="B29" s="8" t="s">
        <v>25</v>
      </c>
      <c r="C29" s="95">
        <v>1815370831</v>
      </c>
      <c r="D29" s="95">
        <v>1359147478</v>
      </c>
      <c r="E29" s="60">
        <v>822081866.32000005</v>
      </c>
      <c r="F29" s="60">
        <v>2183352638.3099999</v>
      </c>
      <c r="G29" s="60">
        <v>4614426437</v>
      </c>
      <c r="H29" s="60">
        <v>3716662002.4200001</v>
      </c>
      <c r="I29" s="48">
        <v>1092520000</v>
      </c>
      <c r="J29" s="6">
        <v>1322000000</v>
      </c>
      <c r="K29" s="162">
        <f t="shared" si="0"/>
        <v>121</v>
      </c>
      <c r="L29" s="166">
        <f t="shared" si="1"/>
        <v>229480000</v>
      </c>
      <c r="M29" s="19">
        <f t="shared" si="2"/>
        <v>-2394662002.4200001</v>
      </c>
    </row>
    <row r="30" spans="1:13">
      <c r="A30" s="7">
        <v>336</v>
      </c>
      <c r="B30" s="8" t="s">
        <v>26</v>
      </c>
      <c r="C30" s="95">
        <v>2772517061</v>
      </c>
      <c r="D30" s="95">
        <v>3059984338</v>
      </c>
      <c r="E30" s="60">
        <v>2895141446.6900001</v>
      </c>
      <c r="F30" s="60">
        <v>2994361202.9400001</v>
      </c>
      <c r="G30" s="60">
        <v>3094472410.1100001</v>
      </c>
      <c r="H30" s="60">
        <v>3041305563.6100001</v>
      </c>
      <c r="I30" s="48">
        <v>2717540035</v>
      </c>
      <c r="J30" s="6">
        <v>2946840550</v>
      </c>
      <c r="K30" s="162">
        <f t="shared" si="0"/>
        <v>108.4</v>
      </c>
      <c r="L30" s="166">
        <f t="shared" si="1"/>
        <v>229300515</v>
      </c>
      <c r="M30" s="19">
        <f t="shared" si="2"/>
        <v>-94465013.610000134</v>
      </c>
    </row>
    <row r="31" spans="1:13">
      <c r="A31" s="7">
        <v>343</v>
      </c>
      <c r="B31" s="8" t="s">
        <v>27</v>
      </c>
      <c r="C31" s="95">
        <v>63888703</v>
      </c>
      <c r="D31" s="95">
        <v>89566005</v>
      </c>
      <c r="E31" s="60">
        <v>11881331.609999999</v>
      </c>
      <c r="F31" s="60">
        <v>2677796.38</v>
      </c>
      <c r="G31" s="60">
        <v>4277636.96</v>
      </c>
      <c r="H31" s="60">
        <v>6475907.7599999998</v>
      </c>
      <c r="I31" s="48">
        <v>0</v>
      </c>
      <c r="J31" s="6">
        <v>0</v>
      </c>
      <c r="K31" s="162" t="str">
        <f t="shared" si="0"/>
        <v xml:space="preserve"> </v>
      </c>
      <c r="L31" s="166">
        <f t="shared" si="1"/>
        <v>0</v>
      </c>
      <c r="M31" s="19">
        <f t="shared" si="2"/>
        <v>-6475907.7599999998</v>
      </c>
    </row>
    <row r="32" spans="1:13">
      <c r="A32" s="7">
        <v>344</v>
      </c>
      <c r="B32" s="8" t="s">
        <v>28</v>
      </c>
      <c r="C32" s="95">
        <v>239498752</v>
      </c>
      <c r="D32" s="95">
        <v>249795977</v>
      </c>
      <c r="E32" s="60">
        <v>248189722.09999999</v>
      </c>
      <c r="F32" s="60">
        <v>268347643.44</v>
      </c>
      <c r="G32" s="60">
        <v>273888310.27999997</v>
      </c>
      <c r="H32" s="60">
        <v>284199299.52999997</v>
      </c>
      <c r="I32" s="48">
        <v>227396800</v>
      </c>
      <c r="J32" s="6">
        <v>232927520</v>
      </c>
      <c r="K32" s="162">
        <f t="shared" si="0"/>
        <v>102.4</v>
      </c>
      <c r="L32" s="166">
        <f t="shared" si="1"/>
        <v>5530720</v>
      </c>
      <c r="M32" s="19">
        <f t="shared" si="2"/>
        <v>-51271779.529999971</v>
      </c>
    </row>
    <row r="33" spans="1:13">
      <c r="A33" s="7">
        <v>345</v>
      </c>
      <c r="B33" s="8" t="s">
        <v>29</v>
      </c>
      <c r="C33" s="95">
        <v>294713751</v>
      </c>
      <c r="D33" s="95">
        <v>171130541</v>
      </c>
      <c r="E33" s="60">
        <v>26865526.030000001</v>
      </c>
      <c r="F33" s="60">
        <v>146068239.38</v>
      </c>
      <c r="G33" s="60">
        <v>137418692.21000001</v>
      </c>
      <c r="H33" s="60">
        <v>20226531.32</v>
      </c>
      <c r="I33" s="48">
        <v>14867800</v>
      </c>
      <c r="J33" s="6">
        <v>14430500</v>
      </c>
      <c r="K33" s="162">
        <f t="shared" si="0"/>
        <v>97.1</v>
      </c>
      <c r="L33" s="166">
        <f t="shared" si="1"/>
        <v>-437300</v>
      </c>
      <c r="M33" s="19">
        <f t="shared" si="2"/>
        <v>-5796031.3200000003</v>
      </c>
    </row>
    <row r="34" spans="1:13">
      <c r="A34" s="7">
        <v>346</v>
      </c>
      <c r="B34" s="8" t="s">
        <v>30</v>
      </c>
      <c r="C34" s="95">
        <v>439975122</v>
      </c>
      <c r="D34" s="95">
        <v>599178352</v>
      </c>
      <c r="E34" s="60">
        <v>721423749.80999994</v>
      </c>
      <c r="F34" s="60">
        <v>1160637146.3299999</v>
      </c>
      <c r="G34" s="60">
        <v>950029261.53999996</v>
      </c>
      <c r="H34" s="60">
        <v>929129744.38</v>
      </c>
      <c r="I34" s="48">
        <v>700000000</v>
      </c>
      <c r="J34" s="6">
        <v>700000000</v>
      </c>
      <c r="K34" s="162">
        <f t="shared" si="0"/>
        <v>100</v>
      </c>
      <c r="L34" s="166">
        <f t="shared" si="1"/>
        <v>0</v>
      </c>
      <c r="M34" s="19">
        <f t="shared" si="2"/>
        <v>-229129744.38</v>
      </c>
    </row>
    <row r="35" spans="1:13">
      <c r="A35" s="7">
        <v>348</v>
      </c>
      <c r="B35" s="8" t="s">
        <v>31</v>
      </c>
      <c r="C35" s="95">
        <v>8904262</v>
      </c>
      <c r="D35" s="95">
        <v>3286494</v>
      </c>
      <c r="E35" s="60">
        <v>5399391.3399999999</v>
      </c>
      <c r="F35" s="60">
        <v>7450633.6699999999</v>
      </c>
      <c r="G35" s="60">
        <v>2682996.39</v>
      </c>
      <c r="H35" s="60">
        <v>2583837.16</v>
      </c>
      <c r="I35" s="48">
        <v>55092797</v>
      </c>
      <c r="J35" s="6">
        <v>442553602</v>
      </c>
      <c r="K35" s="162">
        <f t="shared" si="0"/>
        <v>803.3</v>
      </c>
      <c r="L35" s="166">
        <f t="shared" si="1"/>
        <v>387460805</v>
      </c>
      <c r="M35" s="19">
        <f t="shared" si="2"/>
        <v>439969764.83999997</v>
      </c>
    </row>
    <row r="36" spans="1:13">
      <c r="A36" s="7">
        <v>349</v>
      </c>
      <c r="B36" s="8" t="s">
        <v>32</v>
      </c>
      <c r="C36" s="95">
        <v>11762725</v>
      </c>
      <c r="D36" s="95">
        <v>228280680</v>
      </c>
      <c r="E36" s="60">
        <v>216799872.25</v>
      </c>
      <c r="F36" s="60">
        <v>210284975.59</v>
      </c>
      <c r="G36" s="60">
        <v>230691471.19</v>
      </c>
      <c r="H36" s="60">
        <v>293471608.62</v>
      </c>
      <c r="I36" s="48">
        <v>294109000</v>
      </c>
      <c r="J36" s="6">
        <v>315797000</v>
      </c>
      <c r="K36" s="162">
        <f t="shared" si="0"/>
        <v>107.4</v>
      </c>
      <c r="L36" s="166">
        <f t="shared" si="1"/>
        <v>21688000</v>
      </c>
      <c r="M36" s="19">
        <f t="shared" si="2"/>
        <v>22325391.379999995</v>
      </c>
    </row>
    <row r="37" spans="1:13">
      <c r="A37" s="7">
        <v>353</v>
      </c>
      <c r="B37" s="8" t="s">
        <v>33</v>
      </c>
      <c r="C37" s="95">
        <v>23328422</v>
      </c>
      <c r="D37" s="95">
        <v>-541384030</v>
      </c>
      <c r="E37" s="60">
        <v>-393790123.36000001</v>
      </c>
      <c r="F37" s="60">
        <v>26235755.780000001</v>
      </c>
      <c r="G37" s="60">
        <v>23423908.780000001</v>
      </c>
      <c r="H37" s="60">
        <v>20017294.5</v>
      </c>
      <c r="I37" s="48">
        <v>5500000</v>
      </c>
      <c r="J37" s="6">
        <v>5500000</v>
      </c>
      <c r="K37" s="162">
        <f t="shared" si="0"/>
        <v>100</v>
      </c>
      <c r="L37" s="166">
        <f t="shared" si="1"/>
        <v>0</v>
      </c>
      <c r="M37" s="19">
        <f t="shared" si="2"/>
        <v>-14517294.5</v>
      </c>
    </row>
    <row r="38" spans="1:13">
      <c r="A38" s="7">
        <v>355</v>
      </c>
      <c r="B38" s="8" t="s">
        <v>34</v>
      </c>
      <c r="C38" s="95">
        <v>1051136</v>
      </c>
      <c r="D38" s="95">
        <v>1615151</v>
      </c>
      <c r="E38" s="60">
        <v>3489486.34</v>
      </c>
      <c r="F38" s="60">
        <v>7723573.6900000004</v>
      </c>
      <c r="G38" s="60">
        <v>2783941.37</v>
      </c>
      <c r="H38" s="60">
        <v>4349895.21</v>
      </c>
      <c r="I38" s="48">
        <v>8858000</v>
      </c>
      <c r="J38" s="6">
        <v>0</v>
      </c>
      <c r="K38" s="162">
        <f t="shared" si="0"/>
        <v>0</v>
      </c>
      <c r="L38" s="166">
        <f t="shared" si="1"/>
        <v>-8858000</v>
      </c>
      <c r="M38" s="19">
        <f t="shared" si="2"/>
        <v>-4349895.21</v>
      </c>
    </row>
    <row r="39" spans="1:13">
      <c r="A39" s="7">
        <v>358</v>
      </c>
      <c r="B39" s="8" t="s">
        <v>35</v>
      </c>
      <c r="C39" s="95">
        <v>334488</v>
      </c>
      <c r="D39" s="95">
        <v>279874</v>
      </c>
      <c r="E39" s="60">
        <v>275354.74</v>
      </c>
      <c r="F39" s="60">
        <v>479830.14</v>
      </c>
      <c r="G39" s="60">
        <v>250616.09</v>
      </c>
      <c r="H39" s="60">
        <v>497831.3</v>
      </c>
      <c r="I39" s="48">
        <v>0</v>
      </c>
      <c r="J39" s="6">
        <v>0</v>
      </c>
      <c r="K39" s="162" t="str">
        <f t="shared" si="0"/>
        <v xml:space="preserve"> </v>
      </c>
      <c r="L39" s="166">
        <f t="shared" si="1"/>
        <v>0</v>
      </c>
      <c r="M39" s="19">
        <f t="shared" si="2"/>
        <v>-497831.3</v>
      </c>
    </row>
    <row r="40" spans="1:13">
      <c r="A40" s="7">
        <v>359</v>
      </c>
      <c r="B40" s="8" t="s">
        <v>209</v>
      </c>
      <c r="C40" s="95"/>
      <c r="D40" s="95"/>
      <c r="E40" s="60"/>
      <c r="F40" s="60"/>
      <c r="G40" s="60"/>
      <c r="H40" s="255"/>
      <c r="I40" s="48"/>
      <c r="J40" s="6">
        <v>0</v>
      </c>
      <c r="K40" s="162" t="str">
        <f t="shared" ref="K40:K43" si="3">IF(I40=0," ",IF(I40&gt;0,ROUND(J40/I40*100,1)))</f>
        <v xml:space="preserve"> </v>
      </c>
      <c r="L40" s="166">
        <f t="shared" si="1"/>
        <v>0</v>
      </c>
      <c r="M40" s="19">
        <f t="shared" si="2"/>
        <v>0</v>
      </c>
    </row>
    <row r="41" spans="1:13">
      <c r="A41" s="7">
        <v>361</v>
      </c>
      <c r="B41" s="8" t="s">
        <v>36</v>
      </c>
      <c r="C41" s="95">
        <v>11200348</v>
      </c>
      <c r="D41" s="95">
        <v>6144750</v>
      </c>
      <c r="E41" s="60">
        <v>15684423.02</v>
      </c>
      <c r="F41" s="60">
        <v>5538974.7699999996</v>
      </c>
      <c r="G41" s="60">
        <v>1731133.43</v>
      </c>
      <c r="H41" s="60">
        <v>6053551.5199999996</v>
      </c>
      <c r="I41" s="48">
        <v>0</v>
      </c>
      <c r="J41" s="6">
        <v>0</v>
      </c>
      <c r="K41" s="162" t="str">
        <f t="shared" si="3"/>
        <v xml:space="preserve"> </v>
      </c>
      <c r="L41" s="166">
        <f t="shared" si="1"/>
        <v>0</v>
      </c>
      <c r="M41" s="19">
        <f t="shared" si="2"/>
        <v>-6053551.5199999996</v>
      </c>
    </row>
    <row r="42" spans="1:13" ht="25.5">
      <c r="A42" s="7">
        <v>371</v>
      </c>
      <c r="B42" s="234" t="s">
        <v>210</v>
      </c>
      <c r="C42" s="95"/>
      <c r="D42" s="95"/>
      <c r="E42" s="60"/>
      <c r="F42" s="60"/>
      <c r="G42" s="60"/>
      <c r="H42" s="255"/>
      <c r="I42" s="48"/>
      <c r="J42" s="6">
        <v>0</v>
      </c>
      <c r="K42" s="162" t="str">
        <f t="shared" si="3"/>
        <v xml:space="preserve"> </v>
      </c>
      <c r="L42" s="166">
        <f t="shared" si="1"/>
        <v>0</v>
      </c>
      <c r="M42" s="19">
        <f t="shared" si="2"/>
        <v>0</v>
      </c>
    </row>
    <row r="43" spans="1:13">
      <c r="A43" s="7">
        <v>372</v>
      </c>
      <c r="B43" s="8" t="s">
        <v>37</v>
      </c>
      <c r="C43" s="95">
        <v>7616263</v>
      </c>
      <c r="D43" s="95">
        <v>8903373</v>
      </c>
      <c r="E43" s="60">
        <v>13230198</v>
      </c>
      <c r="F43" s="60">
        <v>8353485.29</v>
      </c>
      <c r="G43" s="60">
        <v>11857932</v>
      </c>
      <c r="H43" s="60">
        <v>7003186.2999999998</v>
      </c>
      <c r="I43" s="48">
        <v>6550000</v>
      </c>
      <c r="J43" s="6">
        <v>6550000</v>
      </c>
      <c r="K43" s="162">
        <f t="shared" si="3"/>
        <v>100</v>
      </c>
      <c r="L43" s="166">
        <f t="shared" si="1"/>
        <v>0</v>
      </c>
      <c r="M43" s="19">
        <f t="shared" si="2"/>
        <v>-453186.29999999981</v>
      </c>
    </row>
    <row r="44" spans="1:13">
      <c r="A44" s="7">
        <v>373</v>
      </c>
      <c r="B44" s="8" t="s">
        <v>211</v>
      </c>
      <c r="C44" s="95"/>
      <c r="D44" s="95"/>
      <c r="E44" s="60"/>
      <c r="F44" s="60"/>
      <c r="G44" s="60"/>
      <c r="H44" s="60"/>
      <c r="I44" s="48"/>
      <c r="J44" s="6">
        <v>0</v>
      </c>
      <c r="K44" s="162" t="str">
        <f t="shared" ref="K44" si="4">IF(I44=0," ",IF(I44&gt;0,ROUND(J44/I44*100,1)))</f>
        <v xml:space="preserve"> </v>
      </c>
      <c r="L44" s="166">
        <f t="shared" si="1"/>
        <v>0</v>
      </c>
      <c r="M44" s="19">
        <f t="shared" si="2"/>
        <v>0</v>
      </c>
    </row>
    <row r="45" spans="1:13">
      <c r="A45" s="7">
        <v>374</v>
      </c>
      <c r="B45" s="8" t="s">
        <v>38</v>
      </c>
      <c r="C45" s="95">
        <v>215322693</v>
      </c>
      <c r="D45" s="95">
        <v>143691033</v>
      </c>
      <c r="E45" s="60">
        <v>130999653.98</v>
      </c>
      <c r="F45" s="60">
        <v>91718350.459999993</v>
      </c>
      <c r="G45" s="60">
        <v>86702298.700000003</v>
      </c>
      <c r="H45" s="60">
        <v>106463897.62</v>
      </c>
      <c r="I45" s="48">
        <v>45000000</v>
      </c>
      <c r="J45" s="6">
        <v>48850000</v>
      </c>
      <c r="K45" s="162">
        <f t="shared" si="0"/>
        <v>108.6</v>
      </c>
      <c r="L45" s="166">
        <f t="shared" si="1"/>
        <v>3850000</v>
      </c>
      <c r="M45" s="19">
        <f t="shared" si="2"/>
        <v>-57613897.620000005</v>
      </c>
    </row>
    <row r="46" spans="1:13">
      <c r="A46" s="7">
        <v>375</v>
      </c>
      <c r="B46" s="8" t="s">
        <v>39</v>
      </c>
      <c r="C46" s="95">
        <v>12215223</v>
      </c>
      <c r="D46" s="95">
        <v>56860362</v>
      </c>
      <c r="E46" s="60">
        <v>180331028.96000001</v>
      </c>
      <c r="F46" s="60">
        <v>184960613.46000001</v>
      </c>
      <c r="G46" s="60">
        <v>176717790.99000001</v>
      </c>
      <c r="H46" s="60">
        <v>180244029.94</v>
      </c>
      <c r="I46" s="48">
        <v>170400000</v>
      </c>
      <c r="J46" s="6">
        <v>170400000</v>
      </c>
      <c r="K46" s="162">
        <f t="shared" si="0"/>
        <v>100</v>
      </c>
      <c r="L46" s="166">
        <f t="shared" si="1"/>
        <v>0</v>
      </c>
      <c r="M46" s="19">
        <f t="shared" si="2"/>
        <v>-9844029.9399999976</v>
      </c>
    </row>
    <row r="47" spans="1:13">
      <c r="A47" s="7">
        <v>376</v>
      </c>
      <c r="B47" s="8" t="s">
        <v>40</v>
      </c>
      <c r="C47" s="95"/>
      <c r="D47" s="95">
        <v>34156000</v>
      </c>
      <c r="E47" s="60">
        <v>40693817.68</v>
      </c>
      <c r="F47" s="60">
        <v>43804334.049999997</v>
      </c>
      <c r="G47" s="60">
        <v>43486874.189999998</v>
      </c>
      <c r="H47" s="60">
        <v>44834476.549999997</v>
      </c>
      <c r="I47" s="48">
        <v>47310525</v>
      </c>
      <c r="J47" s="6">
        <v>58534396</v>
      </c>
      <c r="K47" s="162">
        <f t="shared" si="0"/>
        <v>123.7</v>
      </c>
      <c r="L47" s="166">
        <f t="shared" si="1"/>
        <v>11223871</v>
      </c>
      <c r="M47" s="19">
        <f t="shared" si="2"/>
        <v>13699919.450000003</v>
      </c>
    </row>
    <row r="48" spans="1:13">
      <c r="A48" s="7">
        <v>377</v>
      </c>
      <c r="B48" s="8" t="s">
        <v>41</v>
      </c>
      <c r="C48" s="95">
        <v>154</v>
      </c>
      <c r="D48" s="95">
        <v>15618</v>
      </c>
      <c r="E48" s="60">
        <v>155113.26999999999</v>
      </c>
      <c r="F48" s="60">
        <v>2226516.54</v>
      </c>
      <c r="G48" s="60">
        <v>15453512.01</v>
      </c>
      <c r="H48" s="60">
        <v>6338779.04</v>
      </c>
      <c r="I48" s="48">
        <v>12974833</v>
      </c>
      <c r="J48" s="6">
        <v>56874426</v>
      </c>
      <c r="K48" s="162">
        <f t="shared" si="0"/>
        <v>438.3</v>
      </c>
      <c r="L48" s="166">
        <f t="shared" si="1"/>
        <v>43899593</v>
      </c>
      <c r="M48" s="19">
        <f t="shared" si="2"/>
        <v>50535646.960000001</v>
      </c>
    </row>
    <row r="49" spans="1:13">
      <c r="A49" s="7">
        <v>378</v>
      </c>
      <c r="B49" s="8" t="s">
        <v>228</v>
      </c>
      <c r="C49" s="95"/>
      <c r="D49" s="95"/>
      <c r="E49" s="60"/>
      <c r="F49" s="60"/>
      <c r="G49" s="60"/>
      <c r="H49" s="60"/>
      <c r="I49" s="48"/>
      <c r="J49" s="6"/>
      <c r="K49" s="162"/>
      <c r="L49" s="166"/>
      <c r="M49" s="19"/>
    </row>
    <row r="50" spans="1:13">
      <c r="A50" s="7">
        <v>381</v>
      </c>
      <c r="B50" s="8" t="s">
        <v>42</v>
      </c>
      <c r="C50" s="95">
        <v>939773</v>
      </c>
      <c r="D50" s="95">
        <v>1059861</v>
      </c>
      <c r="E50" s="60">
        <v>953149.61</v>
      </c>
      <c r="F50" s="60">
        <v>1247677</v>
      </c>
      <c r="G50" s="60">
        <v>1067615.49</v>
      </c>
      <c r="H50" s="60">
        <v>1230773.17</v>
      </c>
      <c r="I50" s="48">
        <v>397000</v>
      </c>
      <c r="J50" s="6">
        <v>1012600</v>
      </c>
      <c r="K50" s="162">
        <f t="shared" si="0"/>
        <v>255.1</v>
      </c>
      <c r="L50" s="166">
        <f t="shared" si="1"/>
        <v>615600</v>
      </c>
      <c r="M50" s="19">
        <f t="shared" si="2"/>
        <v>-218173.16999999993</v>
      </c>
    </row>
    <row r="51" spans="1:13">
      <c r="A51" s="7">
        <v>396</v>
      </c>
      <c r="B51" s="8" t="s">
        <v>43</v>
      </c>
      <c r="C51" s="95">
        <v>10505829589</v>
      </c>
      <c r="D51" s="95">
        <v>15686928697</v>
      </c>
      <c r="E51" s="60">
        <v>6951670461.2399998</v>
      </c>
      <c r="F51" s="60">
        <v>7402168562.6700001</v>
      </c>
      <c r="G51" s="60">
        <v>7913735159.7200003</v>
      </c>
      <c r="H51" s="60">
        <v>210713.8</v>
      </c>
      <c r="I51" s="48">
        <v>0</v>
      </c>
      <c r="J51" s="6">
        <v>0</v>
      </c>
      <c r="K51" s="162" t="str">
        <f t="shared" si="0"/>
        <v xml:space="preserve"> </v>
      </c>
      <c r="L51" s="166">
        <f t="shared" si="1"/>
        <v>0</v>
      </c>
      <c r="M51" s="19">
        <f t="shared" si="2"/>
        <v>-210713.8</v>
      </c>
    </row>
    <row r="52" spans="1:13">
      <c r="A52" s="7">
        <v>397</v>
      </c>
      <c r="B52" s="8" t="s">
        <v>44</v>
      </c>
      <c r="C52" s="95">
        <v>3996491287</v>
      </c>
      <c r="D52" s="95">
        <v>3599648113</v>
      </c>
      <c r="E52" s="60">
        <v>3511711798.8099999</v>
      </c>
      <c r="F52" s="60">
        <v>3339658563.3200002</v>
      </c>
      <c r="G52" s="60">
        <v>3240634149.48</v>
      </c>
      <c r="H52" s="60">
        <v>1727016746.04</v>
      </c>
      <c r="I52" s="48">
        <v>2171500000</v>
      </c>
      <c r="J52" s="6">
        <v>1896500000</v>
      </c>
      <c r="K52" s="162">
        <f t="shared" si="0"/>
        <v>87.3</v>
      </c>
      <c r="L52" s="166">
        <f t="shared" si="1"/>
        <v>-275000000</v>
      </c>
      <c r="M52" s="19">
        <f t="shared" si="2"/>
        <v>169483253.96000004</v>
      </c>
    </row>
    <row r="53" spans="1:13">
      <c r="A53" s="7">
        <v>398</v>
      </c>
      <c r="B53" s="8" t="s">
        <v>45</v>
      </c>
      <c r="C53" s="95">
        <v>523600418570</v>
      </c>
      <c r="D53" s="95">
        <v>556118324695</v>
      </c>
      <c r="E53" s="60">
        <v>566581703485.82996</v>
      </c>
      <c r="F53" s="60">
        <v>580159382670.76001</v>
      </c>
      <c r="G53" s="60">
        <v>608546689726.53003</v>
      </c>
      <c r="H53" s="60">
        <v>657282642146.17004</v>
      </c>
      <c r="I53" s="48">
        <v>677618301800</v>
      </c>
      <c r="J53" s="6">
        <v>716529911800</v>
      </c>
      <c r="K53" s="162">
        <f t="shared" si="0"/>
        <v>105.7</v>
      </c>
      <c r="L53" s="166">
        <f t="shared" si="1"/>
        <v>38911610000</v>
      </c>
      <c r="M53" s="19">
        <f t="shared" si="2"/>
        <v>59247269653.829956</v>
      </c>
    </row>
    <row r="54" spans="1:13">
      <c r="A54" s="9"/>
      <c r="B54" s="10"/>
      <c r="C54" s="176"/>
      <c r="D54" s="176"/>
      <c r="E54" s="58"/>
      <c r="F54" s="58"/>
      <c r="G54" s="58"/>
      <c r="H54" s="58"/>
      <c r="I54" s="48"/>
      <c r="J54" s="6"/>
      <c r="K54" s="163" t="str">
        <f t="shared" si="0"/>
        <v xml:space="preserve"> </v>
      </c>
      <c r="L54" s="166"/>
      <c r="M54" s="19"/>
    </row>
    <row r="55" spans="1:13" ht="13.5" thickBot="1">
      <c r="A55" s="12"/>
      <c r="B55" s="13"/>
      <c r="C55" s="177"/>
      <c r="D55" s="177"/>
      <c r="E55" s="59"/>
      <c r="F55" s="59"/>
      <c r="G55" s="59"/>
      <c r="H55" s="59"/>
      <c r="I55" s="161"/>
      <c r="J55" s="14"/>
      <c r="K55" s="164" t="str">
        <f t="shared" si="0"/>
        <v xml:space="preserve"> </v>
      </c>
      <c r="L55" s="166"/>
      <c r="M55" s="19"/>
    </row>
    <row r="56" spans="1:13" ht="17.25" customHeight="1" thickTop="1" thickBot="1">
      <c r="A56" s="15"/>
      <c r="B56" s="16" t="s">
        <v>46</v>
      </c>
      <c r="C56" s="98">
        <f t="shared" ref="C56:M56" si="5">SUM(C8:C55)</f>
        <v>1012755373190</v>
      </c>
      <c r="D56" s="98">
        <f t="shared" si="5"/>
        <v>1051386869310</v>
      </c>
      <c r="E56" s="17">
        <f t="shared" si="5"/>
        <v>1091863396381.02</v>
      </c>
      <c r="F56" s="17">
        <f t="shared" si="5"/>
        <v>1133825907909.98</v>
      </c>
      <c r="G56" s="17">
        <f t="shared" si="5"/>
        <v>1234517345058.7397</v>
      </c>
      <c r="H56" s="17">
        <f>SUM(H8:H55)</f>
        <v>1281617559724.2905</v>
      </c>
      <c r="I56" s="98">
        <f t="shared" si="5"/>
        <v>1249272037180</v>
      </c>
      <c r="J56" s="17">
        <f t="shared" si="5"/>
        <v>1292095403539</v>
      </c>
      <c r="K56" s="165">
        <f t="shared" si="0"/>
        <v>103.4</v>
      </c>
      <c r="L56" s="167">
        <f t="shared" si="5"/>
        <v>42823366359</v>
      </c>
      <c r="M56" s="47">
        <f t="shared" si="5"/>
        <v>10477843814.709946</v>
      </c>
    </row>
    <row r="58" spans="1:13">
      <c r="J58" s="2"/>
    </row>
  </sheetData>
  <mergeCells count="1">
    <mergeCell ref="B5:J5"/>
  </mergeCells>
  <phoneticPr fontId="0" type="noConversion"/>
  <printOptions horizontalCentered="1"/>
  <pageMargins left="0.27" right="0.24" top="0.57999999999999996" bottom="0.51" header="0.45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9"/>
  <sheetViews>
    <sheetView zoomScale="87" zoomScaleNormal="87" workbookViewId="0">
      <pane xSplit="2" ySplit="7" topLeftCell="C8" activePane="bottomRight" state="frozen"/>
      <selection activeCell="B45" sqref="B45"/>
      <selection pane="topRight" activeCell="B45" sqref="B45"/>
      <selection pane="bottomLeft" activeCell="B45" sqref="B45"/>
      <selection pane="bottomRight" activeCell="H2" sqref="H2"/>
    </sheetView>
  </sheetViews>
  <sheetFormatPr defaultColWidth="8.1640625" defaultRowHeight="12.75"/>
  <cols>
    <col min="1" max="1" width="8.1640625" style="1"/>
    <col min="2" max="2" width="42.6640625" style="1" customWidth="1"/>
    <col min="3" max="3" width="17.6640625" style="1" hidden="1" customWidth="1"/>
    <col min="4" max="4" width="17.33203125" style="1" hidden="1" customWidth="1"/>
    <col min="5" max="5" width="17.1640625" style="1" customWidth="1"/>
    <col min="6" max="9" width="18.6640625" style="1" customWidth="1"/>
    <col min="10" max="11" width="18.1640625" style="1" customWidth="1"/>
    <col min="12" max="12" width="18.6640625" style="1" bestFit="1" customWidth="1"/>
    <col min="13" max="13" width="9.83203125" style="1" bestFit="1" customWidth="1"/>
    <col min="14" max="14" width="15.6640625" style="1" bestFit="1" customWidth="1"/>
    <col min="15" max="15" width="18.33203125" style="1" customWidth="1"/>
    <col min="16" max="16" width="4.5" style="1" customWidth="1"/>
    <col min="17" max="16384" width="8.1640625" style="1"/>
  </cols>
  <sheetData>
    <row r="1" spans="1:15">
      <c r="L1" s="1" t="s">
        <v>48</v>
      </c>
    </row>
    <row r="3" spans="1:15" ht="14.25">
      <c r="B3" s="3" t="s">
        <v>223</v>
      </c>
      <c r="C3" s="3"/>
      <c r="D3" s="3"/>
      <c r="E3" s="3"/>
      <c r="F3" s="3"/>
      <c r="G3" s="3"/>
      <c r="H3" s="3"/>
    </row>
    <row r="4" spans="1:15">
      <c r="B4" s="87" t="s">
        <v>331</v>
      </c>
    </row>
    <row r="5" spans="1:15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159"/>
    </row>
    <row r="6" spans="1:15" ht="13.5" thickBot="1">
      <c r="L6" s="1" t="s">
        <v>1</v>
      </c>
    </row>
    <row r="7" spans="1:15" ht="41.25" customHeight="1" thickBot="1">
      <c r="A7" s="49" t="s">
        <v>2</v>
      </c>
      <c r="B7" s="50" t="s">
        <v>3</v>
      </c>
      <c r="C7" s="56" t="s">
        <v>116</v>
      </c>
      <c r="D7" s="56" t="s">
        <v>60</v>
      </c>
      <c r="E7" s="56" t="s">
        <v>114</v>
      </c>
      <c r="F7" s="56" t="s">
        <v>188</v>
      </c>
      <c r="G7" s="56" t="s">
        <v>189</v>
      </c>
      <c r="H7" s="56" t="s">
        <v>212</v>
      </c>
      <c r="I7" s="56" t="s">
        <v>213</v>
      </c>
      <c r="J7" s="51">
        <v>2018</v>
      </c>
      <c r="K7" s="51">
        <v>2019</v>
      </c>
      <c r="L7" s="51">
        <v>2020</v>
      </c>
      <c r="M7" s="168" t="s">
        <v>214</v>
      </c>
      <c r="N7" s="90" t="s">
        <v>215</v>
      </c>
      <c r="O7" s="155" t="s">
        <v>216</v>
      </c>
    </row>
    <row r="8" spans="1:15">
      <c r="A8" s="4">
        <v>301</v>
      </c>
      <c r="B8" s="5" t="s">
        <v>4</v>
      </c>
      <c r="C8" s="60">
        <v>515038.43</v>
      </c>
      <c r="D8" s="60">
        <v>422422.29</v>
      </c>
      <c r="E8" s="60">
        <v>947190.83</v>
      </c>
      <c r="F8" s="60">
        <v>774979</v>
      </c>
      <c r="G8" s="60">
        <v>261394.25</v>
      </c>
      <c r="H8" s="60">
        <v>153109.9</v>
      </c>
      <c r="I8" s="48">
        <v>60000</v>
      </c>
      <c r="J8" s="48">
        <v>60000</v>
      </c>
      <c r="K8" s="48">
        <v>60000</v>
      </c>
      <c r="L8" s="48">
        <v>60000</v>
      </c>
      <c r="M8" s="170">
        <f>IF(I8=0," ",IF(I8&gt;0,ROUND(J8/I8*100,1)))</f>
        <v>100</v>
      </c>
      <c r="N8" s="6">
        <f>J8-I8</f>
        <v>0</v>
      </c>
      <c r="O8" s="19">
        <f>J8-H8</f>
        <v>-93109.9</v>
      </c>
    </row>
    <row r="9" spans="1:15">
      <c r="A9" s="7">
        <v>302</v>
      </c>
      <c r="B9" s="8" t="s">
        <v>5</v>
      </c>
      <c r="C9" s="60">
        <v>17842660.859999999</v>
      </c>
      <c r="D9" s="60">
        <v>16309369.109999999</v>
      </c>
      <c r="E9" s="60">
        <v>15551409.709999999</v>
      </c>
      <c r="F9" s="60">
        <v>16804792</v>
      </c>
      <c r="G9" s="60">
        <v>17957835.91</v>
      </c>
      <c r="H9" s="60">
        <v>17447724.300000001</v>
      </c>
      <c r="I9" s="48">
        <v>16000000</v>
      </c>
      <c r="J9" s="48">
        <v>16000000</v>
      </c>
      <c r="K9" s="48">
        <v>16000000</v>
      </c>
      <c r="L9" s="48">
        <v>16000000</v>
      </c>
      <c r="M9" s="170">
        <f t="shared" ref="M9:M56" si="0">IF(I9=0," ",IF(I9&gt;0,ROUND(J9/I9*100,1)))</f>
        <v>100</v>
      </c>
      <c r="N9" s="6">
        <f t="shared" ref="N9:N53" si="1">J9-I9</f>
        <v>0</v>
      </c>
      <c r="O9" s="19">
        <f t="shared" ref="O9:O53" si="2">J9-H9</f>
        <v>-1447724.3000000007</v>
      </c>
    </row>
    <row r="10" spans="1:15">
      <c r="A10" s="7">
        <v>303</v>
      </c>
      <c r="B10" s="8" t="s">
        <v>6</v>
      </c>
      <c r="C10" s="60">
        <v>4994196.9800000004</v>
      </c>
      <c r="D10" s="60">
        <v>4798207.0599999996</v>
      </c>
      <c r="E10" s="60">
        <v>4488795.8099999996</v>
      </c>
      <c r="F10" s="60">
        <v>4779643</v>
      </c>
      <c r="G10" s="60">
        <v>4663316.71</v>
      </c>
      <c r="H10" s="60">
        <v>4747152.03</v>
      </c>
      <c r="I10" s="48">
        <v>2500000</v>
      </c>
      <c r="J10" s="48">
        <v>2700000</v>
      </c>
      <c r="K10" s="48">
        <v>2700000</v>
      </c>
      <c r="L10" s="48">
        <v>2700000</v>
      </c>
      <c r="M10" s="170">
        <f t="shared" si="0"/>
        <v>108</v>
      </c>
      <c r="N10" s="6">
        <f t="shared" si="1"/>
        <v>200000</v>
      </c>
      <c r="O10" s="19">
        <f t="shared" si="2"/>
        <v>-2047152.0300000003</v>
      </c>
    </row>
    <row r="11" spans="1:15">
      <c r="A11" s="7">
        <v>304</v>
      </c>
      <c r="B11" s="8" t="s">
        <v>7</v>
      </c>
      <c r="C11" s="60">
        <v>2385238.19</v>
      </c>
      <c r="D11" s="60">
        <v>1428257.6</v>
      </c>
      <c r="E11" s="60">
        <v>4079265.89</v>
      </c>
      <c r="F11" s="60">
        <v>2057773</v>
      </c>
      <c r="G11" s="60">
        <v>5025203.09</v>
      </c>
      <c r="H11" s="60">
        <v>2598622.38</v>
      </c>
      <c r="I11" s="48">
        <v>1200000</v>
      </c>
      <c r="J11" s="48">
        <v>1200000</v>
      </c>
      <c r="K11" s="48">
        <v>1200000</v>
      </c>
      <c r="L11" s="48">
        <v>1200000</v>
      </c>
      <c r="M11" s="170">
        <f t="shared" si="0"/>
        <v>100</v>
      </c>
      <c r="N11" s="6">
        <f t="shared" si="1"/>
        <v>0</v>
      </c>
      <c r="O11" s="19">
        <f t="shared" si="2"/>
        <v>-1398622.38</v>
      </c>
    </row>
    <row r="12" spans="1:15">
      <c r="A12" s="7">
        <v>305</v>
      </c>
      <c r="B12" s="8" t="s">
        <v>8</v>
      </c>
      <c r="C12" s="60">
        <v>146272116.29999998</v>
      </c>
      <c r="D12" s="60">
        <v>141415846.19999999</v>
      </c>
      <c r="E12" s="60">
        <v>139955480.92000002</v>
      </c>
      <c r="F12" s="60">
        <v>148123484</v>
      </c>
      <c r="G12" s="60">
        <v>156658768.91</v>
      </c>
      <c r="H12" s="60">
        <v>162196625.03999999</v>
      </c>
      <c r="I12" s="48">
        <v>146700000</v>
      </c>
      <c r="J12" s="6">
        <v>150000000</v>
      </c>
      <c r="K12" s="6">
        <v>153000000</v>
      </c>
      <c r="L12" s="6">
        <v>156000000</v>
      </c>
      <c r="M12" s="170">
        <f t="shared" si="0"/>
        <v>102.2</v>
      </c>
      <c r="N12" s="6">
        <f t="shared" si="1"/>
        <v>3300000</v>
      </c>
      <c r="O12" s="19">
        <f t="shared" si="2"/>
        <v>-12196625.039999992</v>
      </c>
    </row>
    <row r="13" spans="1:15">
      <c r="A13" s="7">
        <v>306</v>
      </c>
      <c r="B13" s="8" t="s">
        <v>9</v>
      </c>
      <c r="C13" s="60">
        <v>701490054.47000003</v>
      </c>
      <c r="D13" s="60">
        <v>1219628131.49</v>
      </c>
      <c r="E13" s="60">
        <v>852801948.16000009</v>
      </c>
      <c r="F13" s="60">
        <v>747768965</v>
      </c>
      <c r="G13" s="60">
        <v>730286256.10000002</v>
      </c>
      <c r="H13" s="60">
        <v>676021680.65999997</v>
      </c>
      <c r="I13" s="48">
        <v>726000000</v>
      </c>
      <c r="J13" s="6">
        <v>590000000</v>
      </c>
      <c r="K13" s="6">
        <v>590000000</v>
      </c>
      <c r="L13" s="6">
        <v>590000000</v>
      </c>
      <c r="M13" s="170">
        <f t="shared" si="0"/>
        <v>81.3</v>
      </c>
      <c r="N13" s="6">
        <f t="shared" si="1"/>
        <v>-136000000</v>
      </c>
      <c r="O13" s="19">
        <f t="shared" si="2"/>
        <v>-86021680.659999967</v>
      </c>
    </row>
    <row r="14" spans="1:15">
      <c r="A14" s="7">
        <v>307</v>
      </c>
      <c r="B14" s="8" t="s">
        <v>10</v>
      </c>
      <c r="C14" s="60">
        <v>3787736517.79</v>
      </c>
      <c r="D14" s="60">
        <v>3934635077.5999999</v>
      </c>
      <c r="E14" s="60">
        <v>3553628549.0699997</v>
      </c>
      <c r="F14" s="60">
        <v>3903358233</v>
      </c>
      <c r="G14" s="60">
        <v>4062056420.8800001</v>
      </c>
      <c r="H14" s="60">
        <v>5237884976.1599998</v>
      </c>
      <c r="I14" s="48">
        <v>4815632496</v>
      </c>
      <c r="J14" s="6">
        <v>4639413819</v>
      </c>
      <c r="K14" s="6">
        <v>4639413819</v>
      </c>
      <c r="L14" s="6">
        <v>4639413819</v>
      </c>
      <c r="M14" s="170">
        <f t="shared" si="0"/>
        <v>96.3</v>
      </c>
      <c r="N14" s="6">
        <f t="shared" si="1"/>
        <v>-176218677</v>
      </c>
      <c r="O14" s="19">
        <f t="shared" si="2"/>
        <v>-598471157.15999985</v>
      </c>
    </row>
    <row r="15" spans="1:15">
      <c r="A15" s="7">
        <v>308</v>
      </c>
      <c r="B15" s="8" t="s">
        <v>11</v>
      </c>
      <c r="C15" s="60">
        <v>1123568.98</v>
      </c>
      <c r="D15" s="60">
        <v>1240903.27</v>
      </c>
      <c r="E15" s="60">
        <v>715820.56</v>
      </c>
      <c r="F15" s="60">
        <v>931318</v>
      </c>
      <c r="G15" s="60">
        <v>1273586.6599999999</v>
      </c>
      <c r="H15" s="60">
        <v>1304455.1599999999</v>
      </c>
      <c r="I15" s="48">
        <v>800000</v>
      </c>
      <c r="J15" s="6">
        <v>800000</v>
      </c>
      <c r="K15" s="6">
        <v>800000</v>
      </c>
      <c r="L15" s="6">
        <v>800000</v>
      </c>
      <c r="M15" s="170">
        <f t="shared" si="0"/>
        <v>100</v>
      </c>
      <c r="N15" s="6">
        <f t="shared" si="1"/>
        <v>0</v>
      </c>
      <c r="O15" s="19">
        <f t="shared" si="2"/>
        <v>-504455.15999999992</v>
      </c>
    </row>
    <row r="16" spans="1:15">
      <c r="A16" s="7">
        <v>309</v>
      </c>
      <c r="B16" s="8" t="s">
        <v>12</v>
      </c>
      <c r="C16" s="60">
        <v>1073988.1100000001</v>
      </c>
      <c r="D16" s="60">
        <v>1042990.84</v>
      </c>
      <c r="E16" s="60">
        <v>1968037.21</v>
      </c>
      <c r="F16" s="60">
        <v>1482460</v>
      </c>
      <c r="G16" s="60">
        <v>1433836.82</v>
      </c>
      <c r="H16" s="60">
        <v>399348.25</v>
      </c>
      <c r="I16" s="48">
        <v>150000</v>
      </c>
      <c r="J16" s="6">
        <v>150000</v>
      </c>
      <c r="K16" s="6">
        <v>150000</v>
      </c>
      <c r="L16" s="6">
        <v>150000</v>
      </c>
      <c r="M16" s="170">
        <f t="shared" si="0"/>
        <v>100</v>
      </c>
      <c r="N16" s="6">
        <f t="shared" si="1"/>
        <v>0</v>
      </c>
      <c r="O16" s="19">
        <f t="shared" si="2"/>
        <v>-249348.25</v>
      </c>
    </row>
    <row r="17" spans="1:15">
      <c r="A17" s="7">
        <v>312</v>
      </c>
      <c r="B17" s="8" t="s">
        <v>13</v>
      </c>
      <c r="C17" s="60">
        <v>5283939838.6300011</v>
      </c>
      <c r="D17" s="60">
        <v>4625790759.4399996</v>
      </c>
      <c r="E17" s="60">
        <v>4062853345.8499999</v>
      </c>
      <c r="F17" s="60">
        <v>6098082110</v>
      </c>
      <c r="G17" s="60">
        <v>7625969989.5299997</v>
      </c>
      <c r="H17" s="60">
        <v>7208518511.8999996</v>
      </c>
      <c r="I17" s="6">
        <v>4489544824</v>
      </c>
      <c r="J17" s="6">
        <v>4903083031</v>
      </c>
      <c r="K17" s="6">
        <v>4903213231</v>
      </c>
      <c r="L17" s="6">
        <v>5074627031</v>
      </c>
      <c r="M17" s="170">
        <f t="shared" si="0"/>
        <v>109.2</v>
      </c>
      <c r="N17" s="6">
        <f t="shared" si="1"/>
        <v>413538207</v>
      </c>
      <c r="O17" s="19">
        <f t="shared" si="2"/>
        <v>-2305435480.8999996</v>
      </c>
    </row>
    <row r="18" spans="1:15">
      <c r="A18" s="7">
        <v>313</v>
      </c>
      <c r="B18" s="8" t="s">
        <v>14</v>
      </c>
      <c r="C18" s="60">
        <v>359440895784.53003</v>
      </c>
      <c r="D18" s="60">
        <v>363680976602.08002</v>
      </c>
      <c r="E18" s="60">
        <v>364581621072.09998</v>
      </c>
      <c r="F18" s="60">
        <v>374780319436</v>
      </c>
      <c r="G18" s="60">
        <v>396095113048.64001</v>
      </c>
      <c r="H18" s="60">
        <v>418888977843.65997</v>
      </c>
      <c r="I18" s="6">
        <v>436521645333</v>
      </c>
      <c r="J18" s="6">
        <v>466691395898</v>
      </c>
      <c r="K18" s="6">
        <v>487418919398</v>
      </c>
      <c r="L18" s="6">
        <v>507635017821</v>
      </c>
      <c r="M18" s="170">
        <f t="shared" si="0"/>
        <v>106.9</v>
      </c>
      <c r="N18" s="6">
        <f t="shared" si="1"/>
        <v>30169750565</v>
      </c>
      <c r="O18" s="19">
        <f t="shared" si="2"/>
        <v>47802418054.340027</v>
      </c>
    </row>
    <row r="19" spans="1:15">
      <c r="A19" s="7">
        <v>314</v>
      </c>
      <c r="B19" s="8" t="s">
        <v>15</v>
      </c>
      <c r="C19" s="60">
        <v>6923067158.0299997</v>
      </c>
      <c r="D19" s="60">
        <v>6604181575.9299994</v>
      </c>
      <c r="E19" s="60">
        <v>6520895754.3099995</v>
      </c>
      <c r="F19" s="60">
        <v>6757109017</v>
      </c>
      <c r="G19" s="60">
        <v>7477089111.7700005</v>
      </c>
      <c r="H19" s="60">
        <v>8217131412.4899998</v>
      </c>
      <c r="I19" s="6">
        <v>7416563255</v>
      </c>
      <c r="J19" s="6">
        <v>7912630010</v>
      </c>
      <c r="K19" s="6">
        <v>7912630010</v>
      </c>
      <c r="L19" s="6">
        <v>7912630010</v>
      </c>
      <c r="M19" s="170">
        <f t="shared" si="0"/>
        <v>106.7</v>
      </c>
      <c r="N19" s="6">
        <f t="shared" si="1"/>
        <v>496066755</v>
      </c>
      <c r="O19" s="19">
        <f t="shared" si="2"/>
        <v>-304501402.48999977</v>
      </c>
    </row>
    <row r="20" spans="1:15">
      <c r="A20" s="7">
        <v>315</v>
      </c>
      <c r="B20" s="8" t="s">
        <v>16</v>
      </c>
      <c r="C20" s="60">
        <v>184283236.12999883</v>
      </c>
      <c r="D20" s="60">
        <v>371483229.22000009</v>
      </c>
      <c r="E20" s="60">
        <v>2367812867.96</v>
      </c>
      <c r="F20" s="60">
        <v>1670092326</v>
      </c>
      <c r="G20" s="60">
        <v>3173840126.9200001</v>
      </c>
      <c r="H20" s="60">
        <v>3308031185.8899999</v>
      </c>
      <c r="I20" s="6">
        <v>5795270000</v>
      </c>
      <c r="J20" s="6">
        <v>6060790000</v>
      </c>
      <c r="K20" s="6">
        <v>6506830000</v>
      </c>
      <c r="L20" s="6">
        <v>8495020000</v>
      </c>
      <c r="M20" s="170">
        <f t="shared" si="0"/>
        <v>104.6</v>
      </c>
      <c r="N20" s="6">
        <f t="shared" si="1"/>
        <v>265520000</v>
      </c>
      <c r="O20" s="19">
        <f t="shared" si="2"/>
        <v>2752758814.1100001</v>
      </c>
    </row>
    <row r="21" spans="1:15">
      <c r="A21" s="7">
        <v>317</v>
      </c>
      <c r="B21" s="8" t="s">
        <v>17</v>
      </c>
      <c r="C21" s="60">
        <v>190333680.92000112</v>
      </c>
      <c r="D21" s="60">
        <v>200884215.77999926</v>
      </c>
      <c r="E21" s="60">
        <v>260860391.22000057</v>
      </c>
      <c r="F21" s="60">
        <v>124451501</v>
      </c>
      <c r="G21" s="60">
        <v>66642951.82</v>
      </c>
      <c r="H21" s="60">
        <v>74593420.75</v>
      </c>
      <c r="I21" s="6">
        <v>31300000</v>
      </c>
      <c r="J21" s="6">
        <v>35000000</v>
      </c>
      <c r="K21" s="6">
        <v>35000000</v>
      </c>
      <c r="L21" s="6">
        <v>0</v>
      </c>
      <c r="M21" s="170">
        <f t="shared" si="0"/>
        <v>111.8</v>
      </c>
      <c r="N21" s="6">
        <f t="shared" si="1"/>
        <v>3700000</v>
      </c>
      <c r="O21" s="19">
        <f t="shared" si="2"/>
        <v>-39593420.75</v>
      </c>
    </row>
    <row r="22" spans="1:15">
      <c r="A22" s="7">
        <v>321</v>
      </c>
      <c r="B22" s="8" t="s">
        <v>18</v>
      </c>
      <c r="C22" s="60">
        <v>306481.53000000003</v>
      </c>
      <c r="D22" s="60">
        <v>472748.38</v>
      </c>
      <c r="E22" s="60">
        <v>166141.32</v>
      </c>
      <c r="F22" s="60">
        <v>805564</v>
      </c>
      <c r="G22" s="60">
        <v>667955.79</v>
      </c>
      <c r="H22" s="60">
        <v>1008130.59</v>
      </c>
      <c r="I22" s="6">
        <v>0</v>
      </c>
      <c r="J22" s="6">
        <v>0</v>
      </c>
      <c r="K22" s="6">
        <v>0</v>
      </c>
      <c r="L22" s="6">
        <v>0</v>
      </c>
      <c r="M22" s="170" t="str">
        <f t="shared" si="0"/>
        <v xml:space="preserve"> </v>
      </c>
      <c r="N22" s="6">
        <f t="shared" si="1"/>
        <v>0</v>
      </c>
      <c r="O22" s="19">
        <f t="shared" si="2"/>
        <v>-1008130.59</v>
      </c>
    </row>
    <row r="23" spans="1:15">
      <c r="A23" s="7">
        <v>322</v>
      </c>
      <c r="B23" s="8" t="s">
        <v>19</v>
      </c>
      <c r="C23" s="60">
        <v>701713416.14000034</v>
      </c>
      <c r="D23" s="60">
        <v>501985502.84999979</v>
      </c>
      <c r="E23" s="60">
        <v>593327810.49999988</v>
      </c>
      <c r="F23" s="60">
        <v>542274807</v>
      </c>
      <c r="G23" s="60">
        <v>1254063305.25</v>
      </c>
      <c r="H23" s="60">
        <v>1054413601.25</v>
      </c>
      <c r="I23" s="6">
        <v>714528909</v>
      </c>
      <c r="J23" s="6">
        <v>855311681</v>
      </c>
      <c r="K23" s="6">
        <v>834231681</v>
      </c>
      <c r="L23" s="6">
        <v>834231681</v>
      </c>
      <c r="M23" s="170">
        <f t="shared" si="0"/>
        <v>119.7</v>
      </c>
      <c r="N23" s="6">
        <f t="shared" si="1"/>
        <v>140782772</v>
      </c>
      <c r="O23" s="19">
        <f t="shared" si="2"/>
        <v>-199101920.25</v>
      </c>
    </row>
    <row r="24" spans="1:15">
      <c r="A24" s="7">
        <v>327</v>
      </c>
      <c r="B24" s="8" t="s">
        <v>20</v>
      </c>
      <c r="C24" s="60">
        <v>203952874.46000054</v>
      </c>
      <c r="D24" s="60">
        <v>178190763.10999995</v>
      </c>
      <c r="E24" s="60">
        <v>190680022.75999635</v>
      </c>
      <c r="F24" s="60">
        <v>200111021</v>
      </c>
      <c r="G24" s="60">
        <v>364921363.66000003</v>
      </c>
      <c r="H24" s="60">
        <v>442816612.70999998</v>
      </c>
      <c r="I24" s="6">
        <v>219000000</v>
      </c>
      <c r="J24" s="6">
        <v>259000000</v>
      </c>
      <c r="K24" s="6">
        <v>259000000</v>
      </c>
      <c r="L24" s="6">
        <v>259000000</v>
      </c>
      <c r="M24" s="170">
        <f t="shared" si="0"/>
        <v>118.3</v>
      </c>
      <c r="N24" s="6">
        <f t="shared" si="1"/>
        <v>40000000</v>
      </c>
      <c r="O24" s="19">
        <f t="shared" si="2"/>
        <v>-183816612.70999998</v>
      </c>
    </row>
    <row r="25" spans="1:15">
      <c r="A25" s="7">
        <v>328</v>
      </c>
      <c r="B25" s="8" t="s">
        <v>21</v>
      </c>
      <c r="C25" s="60">
        <v>1140638000.1599998</v>
      </c>
      <c r="D25" s="60">
        <v>1252745137.0400002</v>
      </c>
      <c r="E25" s="60">
        <v>1162268341.5799999</v>
      </c>
      <c r="F25" s="60">
        <v>9655526463</v>
      </c>
      <c r="G25" s="60">
        <v>1198592684.8499999</v>
      </c>
      <c r="H25" s="60">
        <v>4370164244.4099998</v>
      </c>
      <c r="I25" s="6">
        <v>1220729000</v>
      </c>
      <c r="J25" s="6">
        <v>862490000</v>
      </c>
      <c r="K25" s="6">
        <v>866514000</v>
      </c>
      <c r="L25" s="6">
        <v>869837000</v>
      </c>
      <c r="M25" s="170">
        <f t="shared" si="0"/>
        <v>70.7</v>
      </c>
      <c r="N25" s="6">
        <f t="shared" si="1"/>
        <v>-358239000</v>
      </c>
      <c r="O25" s="19">
        <f t="shared" si="2"/>
        <v>-3507674244.4099998</v>
      </c>
    </row>
    <row r="26" spans="1:15">
      <c r="A26" s="7">
        <v>329</v>
      </c>
      <c r="B26" s="8" t="s">
        <v>22</v>
      </c>
      <c r="C26" s="60">
        <v>1085157873.8499992</v>
      </c>
      <c r="D26" s="60">
        <v>2695416441.2599988</v>
      </c>
      <c r="E26" s="60">
        <v>10430392202.639997</v>
      </c>
      <c r="F26" s="60">
        <v>10116021844</v>
      </c>
      <c r="G26" s="60">
        <v>13117428449.5</v>
      </c>
      <c r="H26" s="60">
        <v>7788740675.9399996</v>
      </c>
      <c r="I26" s="6">
        <v>4922235000</v>
      </c>
      <c r="J26" s="6">
        <v>4467407000</v>
      </c>
      <c r="K26" s="6">
        <v>4328500000</v>
      </c>
      <c r="L26" s="6">
        <v>4328500000</v>
      </c>
      <c r="M26" s="170">
        <f t="shared" si="0"/>
        <v>90.8</v>
      </c>
      <c r="N26" s="6">
        <f t="shared" si="1"/>
        <v>-454828000</v>
      </c>
      <c r="O26" s="19">
        <f t="shared" si="2"/>
        <v>-3321333675.9399996</v>
      </c>
    </row>
    <row r="27" spans="1:15">
      <c r="A27" s="7">
        <v>333</v>
      </c>
      <c r="B27" s="8" t="s">
        <v>23</v>
      </c>
      <c r="C27" s="60">
        <v>140773667.18999976</v>
      </c>
      <c r="D27" s="60">
        <v>112736143.66000046</v>
      </c>
      <c r="E27" s="60">
        <v>152379824.169999</v>
      </c>
      <c r="F27" s="60">
        <v>140312169</v>
      </c>
      <c r="G27" s="60">
        <v>139867682.34</v>
      </c>
      <c r="H27" s="60">
        <v>162959738.06</v>
      </c>
      <c r="I27" s="6">
        <v>89952000</v>
      </c>
      <c r="J27" s="6">
        <v>89952000</v>
      </c>
      <c r="K27" s="6">
        <v>89952000</v>
      </c>
      <c r="L27" s="6">
        <v>89952000</v>
      </c>
      <c r="M27" s="170">
        <f t="shared" si="0"/>
        <v>100</v>
      </c>
      <c r="N27" s="6">
        <f t="shared" si="1"/>
        <v>0</v>
      </c>
      <c r="O27" s="19">
        <f t="shared" si="2"/>
        <v>-73007738.060000002</v>
      </c>
    </row>
    <row r="28" spans="1:15">
      <c r="A28" s="7">
        <v>334</v>
      </c>
      <c r="B28" s="8" t="s">
        <v>24</v>
      </c>
      <c r="C28" s="60">
        <v>290958396.07000005</v>
      </c>
      <c r="D28" s="60">
        <v>177545448.30999997</v>
      </c>
      <c r="E28" s="60">
        <v>312465583.63000005</v>
      </c>
      <c r="F28" s="60">
        <v>175657546</v>
      </c>
      <c r="G28" s="60">
        <v>111597398.39</v>
      </c>
      <c r="H28" s="60">
        <v>121227417.88</v>
      </c>
      <c r="I28" s="6">
        <v>58499600</v>
      </c>
      <c r="J28" s="6">
        <v>54174600</v>
      </c>
      <c r="K28" s="6">
        <v>54174600</v>
      </c>
      <c r="L28" s="6">
        <v>54174600</v>
      </c>
      <c r="M28" s="170">
        <f t="shared" si="0"/>
        <v>92.6</v>
      </c>
      <c r="N28" s="6">
        <f t="shared" si="1"/>
        <v>-4325000</v>
      </c>
      <c r="O28" s="19">
        <f t="shared" si="2"/>
        <v>-67052817.879999995</v>
      </c>
    </row>
    <row r="29" spans="1:15">
      <c r="A29" s="7">
        <v>335</v>
      </c>
      <c r="B29" s="8" t="s">
        <v>25</v>
      </c>
      <c r="C29" s="60">
        <v>923660144.86000001</v>
      </c>
      <c r="D29" s="60">
        <v>534333167.04000002</v>
      </c>
      <c r="E29" s="60">
        <v>438107996.73000002</v>
      </c>
      <c r="F29" s="60">
        <v>1194073446</v>
      </c>
      <c r="G29" s="60">
        <v>2741936031.73</v>
      </c>
      <c r="H29" s="60">
        <v>1048802081.38</v>
      </c>
      <c r="I29" s="6">
        <v>41800000</v>
      </c>
      <c r="J29" s="6">
        <v>41800000</v>
      </c>
      <c r="K29" s="6">
        <v>41800000</v>
      </c>
      <c r="L29" s="6">
        <v>41800000</v>
      </c>
      <c r="M29" s="170">
        <f t="shared" si="0"/>
        <v>100</v>
      </c>
      <c r="N29" s="6">
        <f t="shared" si="1"/>
        <v>0</v>
      </c>
      <c r="O29" s="19">
        <f t="shared" si="2"/>
        <v>-1007002081.38</v>
      </c>
    </row>
    <row r="30" spans="1:15">
      <c r="A30" s="7">
        <v>336</v>
      </c>
      <c r="B30" s="8" t="s">
        <v>26</v>
      </c>
      <c r="C30" s="60">
        <v>2714508416.8699999</v>
      </c>
      <c r="D30" s="60">
        <v>3011017487.2799997</v>
      </c>
      <c r="E30" s="60">
        <v>2861548883.0999999</v>
      </c>
      <c r="F30" s="60">
        <v>2873497310</v>
      </c>
      <c r="G30" s="60">
        <v>2967307396.8699999</v>
      </c>
      <c r="H30" s="60">
        <v>2976807530.0900002</v>
      </c>
      <c r="I30" s="6">
        <v>2683200098</v>
      </c>
      <c r="J30" s="6">
        <v>2814404012</v>
      </c>
      <c r="K30" s="6">
        <v>2830396472</v>
      </c>
      <c r="L30" s="6">
        <v>2875145501</v>
      </c>
      <c r="M30" s="170">
        <f t="shared" si="0"/>
        <v>104.9</v>
      </c>
      <c r="N30" s="6">
        <f t="shared" si="1"/>
        <v>131203914</v>
      </c>
      <c r="O30" s="19">
        <f t="shared" si="2"/>
        <v>-162403518.09000015</v>
      </c>
    </row>
    <row r="31" spans="1:15">
      <c r="A31" s="7">
        <v>343</v>
      </c>
      <c r="B31" s="8" t="s">
        <v>27</v>
      </c>
      <c r="C31" s="60">
        <v>406050.03000000579</v>
      </c>
      <c r="D31" s="60">
        <v>4574123.9400000004</v>
      </c>
      <c r="E31" s="60">
        <v>7501261.3499999987</v>
      </c>
      <c r="F31" s="60">
        <v>1975255</v>
      </c>
      <c r="G31" s="60">
        <v>1867931.53</v>
      </c>
      <c r="H31" s="60">
        <v>6475907.7599999998</v>
      </c>
      <c r="I31" s="6">
        <v>0</v>
      </c>
      <c r="J31" s="6">
        <v>0</v>
      </c>
      <c r="K31" s="6">
        <v>0</v>
      </c>
      <c r="L31" s="6">
        <v>0</v>
      </c>
      <c r="M31" s="170" t="str">
        <f t="shared" si="0"/>
        <v xml:space="preserve"> </v>
      </c>
      <c r="N31" s="6">
        <f t="shared" si="1"/>
        <v>0</v>
      </c>
      <c r="O31" s="19">
        <f t="shared" si="2"/>
        <v>-6475907.7599999998</v>
      </c>
    </row>
    <row r="32" spans="1:15">
      <c r="A32" s="7">
        <v>344</v>
      </c>
      <c r="B32" s="8" t="s">
        <v>28</v>
      </c>
      <c r="C32" s="60">
        <v>238486738.45000002</v>
      </c>
      <c r="D32" s="60">
        <v>242153356.07000002</v>
      </c>
      <c r="E32" s="60">
        <v>246552607.24000001</v>
      </c>
      <c r="F32" s="60">
        <v>254328680</v>
      </c>
      <c r="G32" s="60">
        <v>272194583.31</v>
      </c>
      <c r="H32" s="60">
        <v>280828984.76999998</v>
      </c>
      <c r="I32" s="6">
        <v>225000000</v>
      </c>
      <c r="J32" s="6">
        <v>230000000</v>
      </c>
      <c r="K32" s="6">
        <v>230000000</v>
      </c>
      <c r="L32" s="6">
        <v>230000000</v>
      </c>
      <c r="M32" s="170">
        <f t="shared" si="0"/>
        <v>102.2</v>
      </c>
      <c r="N32" s="6">
        <f t="shared" si="1"/>
        <v>5000000</v>
      </c>
      <c r="O32" s="19">
        <f t="shared" si="2"/>
        <v>-50828984.769999981</v>
      </c>
    </row>
    <row r="33" spans="1:15">
      <c r="A33" s="7">
        <v>345</v>
      </c>
      <c r="B33" s="8" t="s">
        <v>29</v>
      </c>
      <c r="C33" s="60">
        <v>12114475.600000005</v>
      </c>
      <c r="D33" s="60">
        <v>5973376.52000002</v>
      </c>
      <c r="E33" s="60">
        <v>11685568.360000001</v>
      </c>
      <c r="F33" s="60">
        <v>8559051</v>
      </c>
      <c r="G33" s="60">
        <v>8527317.8900000006</v>
      </c>
      <c r="H33" s="60">
        <v>8116981.5499999998</v>
      </c>
      <c r="I33" s="6">
        <v>3060000</v>
      </c>
      <c r="J33" s="6">
        <v>3060000</v>
      </c>
      <c r="K33" s="6">
        <v>3060000</v>
      </c>
      <c r="L33" s="6">
        <v>3060000</v>
      </c>
      <c r="M33" s="170">
        <f t="shared" si="0"/>
        <v>100</v>
      </c>
      <c r="N33" s="6">
        <f t="shared" si="1"/>
        <v>0</v>
      </c>
      <c r="O33" s="19">
        <f t="shared" si="2"/>
        <v>-5056981.55</v>
      </c>
    </row>
    <row r="34" spans="1:15">
      <c r="A34" s="7">
        <v>346</v>
      </c>
      <c r="B34" s="8" t="s">
        <v>30</v>
      </c>
      <c r="C34" s="60">
        <v>304172942.66000003</v>
      </c>
      <c r="D34" s="60">
        <v>580475049.92999995</v>
      </c>
      <c r="E34" s="60">
        <v>720700390.50999999</v>
      </c>
      <c r="F34" s="60">
        <v>740012818</v>
      </c>
      <c r="G34" s="60">
        <v>867742261.75999999</v>
      </c>
      <c r="H34" s="60">
        <v>890399749.58000004</v>
      </c>
      <c r="I34" s="6">
        <v>700000000</v>
      </c>
      <c r="J34" s="6">
        <v>700000000</v>
      </c>
      <c r="K34" s="6">
        <v>700000000</v>
      </c>
      <c r="L34" s="6">
        <v>700000000</v>
      </c>
      <c r="M34" s="170">
        <f t="shared" si="0"/>
        <v>100</v>
      </c>
      <c r="N34" s="6">
        <f t="shared" si="1"/>
        <v>0</v>
      </c>
      <c r="O34" s="19">
        <f t="shared" si="2"/>
        <v>-190399749.58000004</v>
      </c>
    </row>
    <row r="35" spans="1:15">
      <c r="A35" s="7">
        <v>348</v>
      </c>
      <c r="B35" s="8" t="s">
        <v>31</v>
      </c>
      <c r="C35" s="60">
        <v>2637992.77</v>
      </c>
      <c r="D35" s="60">
        <v>3286494.02</v>
      </c>
      <c r="E35" s="60">
        <v>3240519.24</v>
      </c>
      <c r="F35" s="60">
        <v>4071761</v>
      </c>
      <c r="G35" s="60">
        <v>2682996.39</v>
      </c>
      <c r="H35" s="60">
        <v>2583837.16</v>
      </c>
      <c r="I35" s="6">
        <v>55092797</v>
      </c>
      <c r="J35" s="6">
        <v>442553602</v>
      </c>
      <c r="K35" s="6">
        <v>376163602</v>
      </c>
      <c r="L35" s="6">
        <v>376163602</v>
      </c>
      <c r="M35" s="170">
        <f t="shared" si="0"/>
        <v>803.3</v>
      </c>
      <c r="N35" s="6">
        <f t="shared" si="1"/>
        <v>387460805</v>
      </c>
      <c r="O35" s="19">
        <f t="shared" si="2"/>
        <v>439969764.83999997</v>
      </c>
    </row>
    <row r="36" spans="1:15">
      <c r="A36" s="7">
        <v>349</v>
      </c>
      <c r="B36" s="8" t="s">
        <v>32</v>
      </c>
      <c r="C36" s="60">
        <v>11762725.210000001</v>
      </c>
      <c r="D36" s="60">
        <v>228280680.28</v>
      </c>
      <c r="E36" s="60">
        <v>216799872.25</v>
      </c>
      <c r="F36" s="60">
        <v>210284976</v>
      </c>
      <c r="G36" s="60">
        <v>230691471.19</v>
      </c>
      <c r="H36" s="60">
        <v>293471608.62</v>
      </c>
      <c r="I36" s="6">
        <v>294109000</v>
      </c>
      <c r="J36" s="6">
        <v>315797000</v>
      </c>
      <c r="K36" s="6">
        <v>322297000</v>
      </c>
      <c r="L36" s="6">
        <v>322297000</v>
      </c>
      <c r="M36" s="170">
        <f t="shared" si="0"/>
        <v>107.4</v>
      </c>
      <c r="N36" s="6">
        <f t="shared" si="1"/>
        <v>21688000</v>
      </c>
      <c r="O36" s="19">
        <f t="shared" si="2"/>
        <v>22325391.379999995</v>
      </c>
    </row>
    <row r="37" spans="1:15">
      <c r="A37" s="7">
        <v>353</v>
      </c>
      <c r="B37" s="8" t="s">
        <v>33</v>
      </c>
      <c r="C37" s="60">
        <v>15888797.390000001</v>
      </c>
      <c r="D37" s="60">
        <v>-545886886.65999997</v>
      </c>
      <c r="E37" s="60">
        <v>-401796175.73000002</v>
      </c>
      <c r="F37" s="60">
        <v>14432272</v>
      </c>
      <c r="G37" s="60">
        <v>22099335.739999998</v>
      </c>
      <c r="H37" s="60">
        <v>20017294.5</v>
      </c>
      <c r="I37" s="6">
        <v>5500000</v>
      </c>
      <c r="J37" s="6">
        <v>5500000</v>
      </c>
      <c r="K37" s="6">
        <v>5500000</v>
      </c>
      <c r="L37" s="6">
        <v>5500000</v>
      </c>
      <c r="M37" s="170">
        <f t="shared" si="0"/>
        <v>100</v>
      </c>
      <c r="N37" s="6">
        <f t="shared" si="1"/>
        <v>0</v>
      </c>
      <c r="O37" s="19">
        <f t="shared" si="2"/>
        <v>-14517294.5</v>
      </c>
    </row>
    <row r="38" spans="1:15">
      <c r="A38" s="7">
        <v>355</v>
      </c>
      <c r="B38" s="8" t="s">
        <v>34</v>
      </c>
      <c r="C38" s="60">
        <v>1051136</v>
      </c>
      <c r="D38" s="60">
        <v>1615150.6</v>
      </c>
      <c r="E38" s="60">
        <v>2521057.44</v>
      </c>
      <c r="F38" s="60">
        <v>795090</v>
      </c>
      <c r="G38" s="60">
        <v>1324909.72</v>
      </c>
      <c r="H38" s="60">
        <v>1017261.08</v>
      </c>
      <c r="I38" s="6">
        <v>0</v>
      </c>
      <c r="J38" s="6">
        <v>0</v>
      </c>
      <c r="K38" s="6">
        <v>0</v>
      </c>
      <c r="L38" s="6">
        <v>0</v>
      </c>
      <c r="M38" s="170" t="str">
        <f t="shared" si="0"/>
        <v xml:space="preserve"> </v>
      </c>
      <c r="N38" s="6">
        <f t="shared" si="1"/>
        <v>0</v>
      </c>
      <c r="O38" s="19">
        <f t="shared" si="2"/>
        <v>-1017261.08</v>
      </c>
    </row>
    <row r="39" spans="1:15">
      <c r="A39" s="7">
        <v>358</v>
      </c>
      <c r="B39" s="8" t="s">
        <v>35</v>
      </c>
      <c r="C39" s="60">
        <v>334488.48</v>
      </c>
      <c r="D39" s="60">
        <v>279873.95</v>
      </c>
      <c r="E39" s="60">
        <v>275354.74</v>
      </c>
      <c r="F39" s="60">
        <v>479830</v>
      </c>
      <c r="G39" s="60">
        <v>250616.09</v>
      </c>
      <c r="H39" s="60">
        <v>497831.3</v>
      </c>
      <c r="I39" s="6">
        <v>0</v>
      </c>
      <c r="J39" s="6">
        <v>0</v>
      </c>
      <c r="K39" s="6">
        <v>0</v>
      </c>
      <c r="L39" s="6">
        <v>0</v>
      </c>
      <c r="M39" s="170" t="str">
        <f t="shared" si="0"/>
        <v xml:space="preserve"> </v>
      </c>
      <c r="N39" s="6">
        <f t="shared" si="1"/>
        <v>0</v>
      </c>
      <c r="O39" s="19">
        <f t="shared" si="2"/>
        <v>-497831.3</v>
      </c>
    </row>
    <row r="40" spans="1:15">
      <c r="A40" s="7">
        <v>359</v>
      </c>
      <c r="B40" s="8" t="s">
        <v>209</v>
      </c>
      <c r="C40" s="60"/>
      <c r="D40" s="60"/>
      <c r="E40" s="60"/>
      <c r="F40" s="60"/>
      <c r="G40" s="60"/>
      <c r="H40" s="255"/>
      <c r="I40" s="6"/>
      <c r="J40" s="6">
        <v>0</v>
      </c>
      <c r="K40" s="6">
        <v>0</v>
      </c>
      <c r="L40" s="6">
        <v>0</v>
      </c>
      <c r="M40" s="170"/>
      <c r="N40" s="6">
        <f t="shared" si="1"/>
        <v>0</v>
      </c>
      <c r="O40" s="19">
        <f t="shared" si="2"/>
        <v>0</v>
      </c>
    </row>
    <row r="41" spans="1:15">
      <c r="A41" s="7">
        <v>361</v>
      </c>
      <c r="B41" s="8" t="s">
        <v>36</v>
      </c>
      <c r="C41" s="60">
        <v>3629907.51</v>
      </c>
      <c r="D41" s="60">
        <v>5910430.1700000009</v>
      </c>
      <c r="E41" s="60">
        <v>1847603.73</v>
      </c>
      <c r="F41" s="60">
        <v>1788975</v>
      </c>
      <c r="G41" s="60">
        <v>1731133.43</v>
      </c>
      <c r="H41" s="60">
        <v>6053551.5199999996</v>
      </c>
      <c r="I41" s="6">
        <v>0</v>
      </c>
      <c r="J41" s="6">
        <v>0</v>
      </c>
      <c r="K41" s="6">
        <v>0</v>
      </c>
      <c r="L41" s="6">
        <v>0</v>
      </c>
      <c r="M41" s="170" t="str">
        <f t="shared" si="0"/>
        <v xml:space="preserve"> </v>
      </c>
      <c r="N41" s="6">
        <f t="shared" si="1"/>
        <v>0</v>
      </c>
      <c r="O41" s="19">
        <f t="shared" si="2"/>
        <v>-6053551.5199999996</v>
      </c>
    </row>
    <row r="42" spans="1:15" ht="25.5">
      <c r="A42" s="7">
        <v>371</v>
      </c>
      <c r="B42" s="234" t="s">
        <v>210</v>
      </c>
      <c r="C42" s="60"/>
      <c r="D42" s="60"/>
      <c r="E42" s="60"/>
      <c r="F42" s="60"/>
      <c r="G42" s="60"/>
      <c r="H42" s="60"/>
      <c r="I42" s="6"/>
      <c r="J42" s="6">
        <v>0</v>
      </c>
      <c r="K42" s="6">
        <v>0</v>
      </c>
      <c r="L42" s="6">
        <v>0</v>
      </c>
      <c r="M42" s="170"/>
      <c r="N42" s="6">
        <f t="shared" si="1"/>
        <v>0</v>
      </c>
      <c r="O42" s="19">
        <f t="shared" si="2"/>
        <v>0</v>
      </c>
    </row>
    <row r="43" spans="1:15">
      <c r="A43" s="7">
        <v>372</v>
      </c>
      <c r="B43" s="8" t="s">
        <v>37</v>
      </c>
      <c r="C43" s="60">
        <v>7616262.9900000002</v>
      </c>
      <c r="D43" s="60">
        <v>8903373.4399999995</v>
      </c>
      <c r="E43" s="60">
        <v>13230198</v>
      </c>
      <c r="F43" s="60">
        <v>8353485</v>
      </c>
      <c r="G43" s="60">
        <v>11857932</v>
      </c>
      <c r="H43" s="60">
        <v>7003186.2999999998</v>
      </c>
      <c r="I43" s="6">
        <v>6550000</v>
      </c>
      <c r="J43" s="6">
        <v>6550000</v>
      </c>
      <c r="K43" s="6">
        <v>6550000</v>
      </c>
      <c r="L43" s="6">
        <v>6550000</v>
      </c>
      <c r="M43" s="170">
        <f t="shared" si="0"/>
        <v>100</v>
      </c>
      <c r="N43" s="6">
        <f t="shared" si="1"/>
        <v>0</v>
      </c>
      <c r="O43" s="19">
        <f t="shared" si="2"/>
        <v>-453186.29999999981</v>
      </c>
    </row>
    <row r="44" spans="1:15">
      <c r="A44" s="7">
        <v>373</v>
      </c>
      <c r="B44" s="8" t="s">
        <v>211</v>
      </c>
      <c r="C44" s="60"/>
      <c r="D44" s="60"/>
      <c r="E44" s="60"/>
      <c r="F44" s="60"/>
      <c r="G44" s="60"/>
      <c r="H44" s="255"/>
      <c r="I44" s="6"/>
      <c r="J44" s="6">
        <v>0</v>
      </c>
      <c r="K44" s="6">
        <v>0</v>
      </c>
      <c r="L44" s="6">
        <v>0</v>
      </c>
      <c r="M44" s="170"/>
      <c r="N44" s="6">
        <f t="shared" si="1"/>
        <v>0</v>
      </c>
      <c r="O44" s="19">
        <f t="shared" si="2"/>
        <v>0</v>
      </c>
    </row>
    <row r="45" spans="1:15">
      <c r="A45" s="7">
        <v>374</v>
      </c>
      <c r="B45" s="8" t="s">
        <v>38</v>
      </c>
      <c r="C45" s="60">
        <v>215322692.78</v>
      </c>
      <c r="D45" s="60">
        <v>143691032.65000001</v>
      </c>
      <c r="E45" s="60">
        <v>130999653.98</v>
      </c>
      <c r="F45" s="60">
        <v>91718350</v>
      </c>
      <c r="G45" s="60">
        <v>86702298.700000003</v>
      </c>
      <c r="H45" s="60">
        <v>106463897.62</v>
      </c>
      <c r="I45" s="6">
        <v>45000000</v>
      </c>
      <c r="J45" s="6">
        <v>36100000</v>
      </c>
      <c r="K45" s="6">
        <v>36100000</v>
      </c>
      <c r="L45" s="6">
        <v>36100000</v>
      </c>
      <c r="M45" s="170">
        <f t="shared" si="0"/>
        <v>80.2</v>
      </c>
      <c r="N45" s="6">
        <f t="shared" si="1"/>
        <v>-8900000</v>
      </c>
      <c r="O45" s="19">
        <f t="shared" si="2"/>
        <v>-70363897.620000005</v>
      </c>
    </row>
    <row r="46" spans="1:15">
      <c r="A46" s="7">
        <v>375</v>
      </c>
      <c r="B46" s="8" t="s">
        <v>39</v>
      </c>
      <c r="C46" s="60">
        <v>11170858.26</v>
      </c>
      <c r="D46" s="60">
        <v>55421937.679999992</v>
      </c>
      <c r="E46" s="60">
        <v>179034791.70999998</v>
      </c>
      <c r="F46" s="60">
        <v>184065110</v>
      </c>
      <c r="G46" s="60">
        <v>176717790.99000001</v>
      </c>
      <c r="H46" s="60">
        <v>180244029.94</v>
      </c>
      <c r="I46" s="6">
        <v>170400000</v>
      </c>
      <c r="J46" s="6">
        <v>170400000</v>
      </c>
      <c r="K46" s="6">
        <v>170400000</v>
      </c>
      <c r="L46" s="6">
        <v>170400000</v>
      </c>
      <c r="M46" s="170">
        <f t="shared" si="0"/>
        <v>100</v>
      </c>
      <c r="N46" s="6">
        <f t="shared" si="1"/>
        <v>0</v>
      </c>
      <c r="O46" s="19">
        <f t="shared" si="2"/>
        <v>-9844029.9399999976</v>
      </c>
    </row>
    <row r="47" spans="1:15">
      <c r="A47" s="7">
        <v>376</v>
      </c>
      <c r="B47" s="8" t="s">
        <v>40</v>
      </c>
      <c r="C47" s="60">
        <v>0</v>
      </c>
      <c r="D47" s="60">
        <v>34156000.259999998</v>
      </c>
      <c r="E47" s="60">
        <v>40693817.68</v>
      </c>
      <c r="F47" s="60">
        <v>43804334</v>
      </c>
      <c r="G47" s="60">
        <v>43486874.189999998</v>
      </c>
      <c r="H47" s="60">
        <v>44834476.549999997</v>
      </c>
      <c r="I47" s="6">
        <v>47310525</v>
      </c>
      <c r="J47" s="6">
        <v>58534396</v>
      </c>
      <c r="K47" s="6">
        <v>58534396</v>
      </c>
      <c r="L47" s="6">
        <v>58534396</v>
      </c>
      <c r="M47" s="170">
        <f t="shared" si="0"/>
        <v>123.7</v>
      </c>
      <c r="N47" s="6">
        <f t="shared" si="1"/>
        <v>11223871</v>
      </c>
      <c r="O47" s="19">
        <f t="shared" si="2"/>
        <v>13699919.450000003</v>
      </c>
    </row>
    <row r="48" spans="1:15">
      <c r="A48" s="7">
        <v>377</v>
      </c>
      <c r="B48" s="8" t="s">
        <v>41</v>
      </c>
      <c r="C48" s="60">
        <v>154.09</v>
      </c>
      <c r="D48" s="60">
        <v>15617.85</v>
      </c>
      <c r="E48" s="60">
        <v>155113.26999999999</v>
      </c>
      <c r="F48" s="60">
        <v>2226517</v>
      </c>
      <c r="G48" s="60">
        <v>896814.29</v>
      </c>
      <c r="H48" s="60">
        <v>1927430.46</v>
      </c>
      <c r="I48" s="6">
        <v>0</v>
      </c>
      <c r="J48" s="6">
        <v>0</v>
      </c>
      <c r="K48" s="6">
        <v>0</v>
      </c>
      <c r="L48" s="6">
        <v>0</v>
      </c>
      <c r="M48" s="170" t="str">
        <f t="shared" si="0"/>
        <v xml:space="preserve"> </v>
      </c>
      <c r="N48" s="6">
        <f t="shared" si="1"/>
        <v>0</v>
      </c>
      <c r="O48" s="19">
        <f t="shared" si="2"/>
        <v>-1927430.46</v>
      </c>
    </row>
    <row r="49" spans="1:15">
      <c r="A49" s="7">
        <v>378</v>
      </c>
      <c r="B49" s="8" t="s">
        <v>228</v>
      </c>
      <c r="C49" s="60"/>
      <c r="D49" s="60"/>
      <c r="E49" s="60"/>
      <c r="F49" s="60"/>
      <c r="G49" s="60"/>
      <c r="H49" s="60"/>
      <c r="I49" s="6"/>
      <c r="J49" s="6"/>
      <c r="K49" s="6"/>
      <c r="L49" s="6"/>
      <c r="M49" s="170"/>
      <c r="N49" s="6"/>
      <c r="O49" s="19"/>
    </row>
    <row r="50" spans="1:15">
      <c r="A50" s="7">
        <v>381</v>
      </c>
      <c r="B50" s="8" t="s">
        <v>42</v>
      </c>
      <c r="C50" s="60">
        <v>939772.91</v>
      </c>
      <c r="D50" s="60">
        <v>1059860.6399999999</v>
      </c>
      <c r="E50" s="60">
        <v>953149.61</v>
      </c>
      <c r="F50" s="60">
        <v>1247677</v>
      </c>
      <c r="G50" s="60">
        <v>1067615.49</v>
      </c>
      <c r="H50" s="60">
        <v>1230773.17</v>
      </c>
      <c r="I50" s="6">
        <v>397000</v>
      </c>
      <c r="J50" s="6">
        <v>397000</v>
      </c>
      <c r="K50" s="6">
        <v>397000</v>
      </c>
      <c r="L50" s="6">
        <v>400000</v>
      </c>
      <c r="M50" s="170">
        <f t="shared" si="0"/>
        <v>100</v>
      </c>
      <c r="N50" s="6">
        <f t="shared" si="1"/>
        <v>0</v>
      </c>
      <c r="O50" s="19">
        <f t="shared" si="2"/>
        <v>-833773.16999999993</v>
      </c>
    </row>
    <row r="51" spans="1:15">
      <c r="A51" s="7">
        <v>396</v>
      </c>
      <c r="B51" s="8" t="s">
        <v>43</v>
      </c>
      <c r="C51" s="60">
        <v>10505829588.719999</v>
      </c>
      <c r="D51" s="60">
        <v>15686928696.68</v>
      </c>
      <c r="E51" s="60">
        <v>6951670461.2399998</v>
      </c>
      <c r="F51" s="60">
        <v>7402168563</v>
      </c>
      <c r="G51" s="60">
        <v>7913735159.7200003</v>
      </c>
      <c r="H51" s="60">
        <v>210713.8</v>
      </c>
      <c r="I51" s="6">
        <v>0</v>
      </c>
      <c r="J51" s="6">
        <v>0</v>
      </c>
      <c r="K51" s="6">
        <v>0</v>
      </c>
      <c r="L51" s="6">
        <v>0</v>
      </c>
      <c r="M51" s="170" t="str">
        <f t="shared" si="0"/>
        <v xml:space="preserve"> </v>
      </c>
      <c r="N51" s="6">
        <f t="shared" si="1"/>
        <v>0</v>
      </c>
      <c r="O51" s="19">
        <f t="shared" si="2"/>
        <v>-210713.8</v>
      </c>
    </row>
    <row r="52" spans="1:15">
      <c r="A52" s="7">
        <v>397</v>
      </c>
      <c r="B52" s="8" t="s">
        <v>44</v>
      </c>
      <c r="C52" s="60">
        <v>3996491286.75</v>
      </c>
      <c r="D52" s="60">
        <v>3599648113.4199996</v>
      </c>
      <c r="E52" s="60">
        <v>3511711798.8099999</v>
      </c>
      <c r="F52" s="60">
        <v>3339658563</v>
      </c>
      <c r="G52" s="60">
        <v>3240634149.48</v>
      </c>
      <c r="H52" s="60">
        <v>1727016746.04</v>
      </c>
      <c r="I52" s="6">
        <v>2171500000</v>
      </c>
      <c r="J52" s="6">
        <v>1896500000</v>
      </c>
      <c r="K52" s="6">
        <v>1931500000</v>
      </c>
      <c r="L52" s="6">
        <v>1798500000</v>
      </c>
      <c r="M52" s="170">
        <f t="shared" si="0"/>
        <v>87.3</v>
      </c>
      <c r="N52" s="6">
        <f t="shared" si="1"/>
        <v>-275000000</v>
      </c>
      <c r="O52" s="19">
        <f t="shared" si="2"/>
        <v>169483253.96000004</v>
      </c>
    </row>
    <row r="53" spans="1:15">
      <c r="A53" s="7">
        <v>398</v>
      </c>
      <c r="B53" s="8" t="s">
        <v>45</v>
      </c>
      <c r="C53" s="60">
        <v>523600418569.53003</v>
      </c>
      <c r="D53" s="60">
        <v>556118324694.80005</v>
      </c>
      <c r="E53" s="60">
        <v>566581703485.82996</v>
      </c>
      <c r="F53" s="60">
        <v>580159382671</v>
      </c>
      <c r="G53" s="60">
        <v>608546689726.53003</v>
      </c>
      <c r="H53" s="60">
        <v>657282642146.17004</v>
      </c>
      <c r="I53" s="6">
        <v>677618301800</v>
      </c>
      <c r="J53" s="6">
        <v>716529911800</v>
      </c>
      <c r="K53" s="6">
        <v>737475120800</v>
      </c>
      <c r="L53" s="6">
        <v>759576970800</v>
      </c>
      <c r="M53" s="170">
        <f t="shared" si="0"/>
        <v>105.7</v>
      </c>
      <c r="N53" s="6">
        <f t="shared" si="1"/>
        <v>38911610000</v>
      </c>
      <c r="O53" s="19">
        <f t="shared" si="2"/>
        <v>59247269653.829956</v>
      </c>
    </row>
    <row r="54" spans="1:15">
      <c r="A54" s="9"/>
      <c r="B54" s="10"/>
      <c r="C54" s="58"/>
      <c r="D54" s="58"/>
      <c r="E54" s="58"/>
      <c r="F54" s="58"/>
      <c r="G54" s="58"/>
      <c r="H54" s="58"/>
      <c r="I54" s="6"/>
      <c r="J54" s="6"/>
      <c r="K54" s="11"/>
      <c r="L54" s="11"/>
      <c r="M54" s="171" t="str">
        <f t="shared" si="0"/>
        <v xml:space="preserve"> </v>
      </c>
      <c r="N54" s="11"/>
      <c r="O54" s="46"/>
    </row>
    <row r="55" spans="1:15" ht="13.5" thickBot="1">
      <c r="A55" s="12"/>
      <c r="B55" s="13"/>
      <c r="C55" s="59"/>
      <c r="D55" s="59"/>
      <c r="E55" s="59"/>
      <c r="F55" s="59"/>
      <c r="G55" s="59"/>
      <c r="H55" s="59"/>
      <c r="I55" s="14"/>
      <c r="J55" s="14"/>
      <c r="K55" s="14"/>
      <c r="L55" s="14"/>
      <c r="M55" s="172" t="str">
        <f t="shared" si="0"/>
        <v xml:space="preserve"> </v>
      </c>
      <c r="N55" s="14"/>
      <c r="O55" s="24"/>
    </row>
    <row r="56" spans="1:15" ht="17.25" customHeight="1" thickTop="1" thickBot="1">
      <c r="A56" s="15"/>
      <c r="B56" s="16" t="s">
        <v>46</v>
      </c>
      <c r="C56" s="17">
        <f t="shared" ref="C56:O56" si="3">SUM(C8:C55)</f>
        <v>922815896789.61011</v>
      </c>
      <c r="D56" s="17">
        <f t="shared" si="3"/>
        <v>965443491403.08008</v>
      </c>
      <c r="E56" s="17">
        <f t="shared" si="3"/>
        <v>976728997265.28979</v>
      </c>
      <c r="F56" s="17">
        <f t="shared" si="3"/>
        <v>1011623770185</v>
      </c>
      <c r="G56" s="17">
        <f t="shared" si="3"/>
        <v>1062745555034.83</v>
      </c>
      <c r="H56" s="17">
        <f t="shared" si="3"/>
        <v>1122627982508.77</v>
      </c>
      <c r="I56" s="17">
        <f t="shared" si="3"/>
        <v>1151255531637</v>
      </c>
      <c r="J56" s="17">
        <f t="shared" si="3"/>
        <v>1220843065849</v>
      </c>
      <c r="K56" s="17">
        <f t="shared" si="3"/>
        <v>1262800108009</v>
      </c>
      <c r="L56" s="17">
        <f t="shared" si="3"/>
        <v>1307160735261</v>
      </c>
      <c r="M56" s="173">
        <f t="shared" si="0"/>
        <v>106</v>
      </c>
      <c r="N56" s="17">
        <f t="shared" si="3"/>
        <v>69587534212</v>
      </c>
      <c r="O56" s="47">
        <f t="shared" si="3"/>
        <v>98215083340.22998</v>
      </c>
    </row>
    <row r="58" spans="1:15">
      <c r="I58" s="2"/>
    </row>
    <row r="59" spans="1:15">
      <c r="H59" s="2"/>
      <c r="I59" s="2"/>
    </row>
  </sheetData>
  <mergeCells count="1">
    <mergeCell ref="B5:L5"/>
  </mergeCells>
  <printOptions horizontalCentered="1"/>
  <pageMargins left="0.27" right="0.24" top="0.57999999999999996" bottom="0.51" header="0.45" footer="0.3"/>
  <pageSetup paperSize="9" scale="64" orientation="landscape" r:id="rId1"/>
  <headerFooter alignWithMargins="0"/>
  <ignoredErrors>
    <ignoredError sqref="M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O56"/>
  <sheetViews>
    <sheetView zoomScale="95" zoomScaleNormal="95" workbookViewId="0">
      <pane xSplit="2" ySplit="7" topLeftCell="E8" activePane="bottomRight" state="frozen"/>
      <selection activeCell="B45" sqref="B45"/>
      <selection pane="topRight" activeCell="B45" sqref="B45"/>
      <selection pane="bottomLeft" activeCell="B45" sqref="B45"/>
      <selection pane="bottomRight" activeCell="F23" sqref="F23"/>
    </sheetView>
  </sheetViews>
  <sheetFormatPr defaultColWidth="9.33203125" defaultRowHeight="12.75"/>
  <cols>
    <col min="1" max="1" width="9.33203125" style="1"/>
    <col min="2" max="2" width="42.6640625" style="1" customWidth="1"/>
    <col min="3" max="3" width="19.33203125" style="1" hidden="1" customWidth="1"/>
    <col min="4" max="4" width="16.5" style="1" hidden="1" customWidth="1"/>
    <col min="5" max="5" width="17.6640625" style="1" bestFit="1" customWidth="1"/>
    <col min="6" max="7" width="17.6640625" style="1" customWidth="1"/>
    <col min="8" max="8" width="18.33203125" style="1" bestFit="1" customWidth="1"/>
    <col min="9" max="12" width="17.6640625" style="1" bestFit="1" customWidth="1"/>
    <col min="13" max="13" width="10.33203125" style="1" bestFit="1" customWidth="1"/>
    <col min="14" max="15" width="16.5" style="1" bestFit="1" customWidth="1"/>
    <col min="16" max="16384" width="9.33203125" style="1"/>
  </cols>
  <sheetData>
    <row r="1" spans="1:15">
      <c r="L1" s="1" t="s">
        <v>59</v>
      </c>
    </row>
    <row r="2" spans="1:15">
      <c r="B2" s="18" t="s">
        <v>47</v>
      </c>
      <c r="C2" s="18"/>
      <c r="D2" s="18"/>
      <c r="E2" s="18"/>
      <c r="F2" s="18"/>
      <c r="G2" s="18"/>
      <c r="H2" s="18"/>
    </row>
    <row r="3" spans="1:15" ht="14.25">
      <c r="B3" s="3" t="s">
        <v>224</v>
      </c>
      <c r="C3" s="3"/>
      <c r="D3" s="3"/>
      <c r="E3" s="3"/>
      <c r="F3" s="3"/>
      <c r="G3" s="3"/>
      <c r="H3" s="3"/>
    </row>
    <row r="5" spans="1:15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159"/>
    </row>
    <row r="6" spans="1:15" ht="13.5" thickBot="1">
      <c r="L6" s="1" t="s">
        <v>1</v>
      </c>
    </row>
    <row r="7" spans="1:15" ht="54" customHeight="1" thickBot="1">
      <c r="A7" s="49" t="s">
        <v>2</v>
      </c>
      <c r="B7" s="50" t="s">
        <v>3</v>
      </c>
      <c r="C7" s="100" t="s">
        <v>134</v>
      </c>
      <c r="D7" s="100" t="s">
        <v>115</v>
      </c>
      <c r="E7" s="100" t="s">
        <v>135</v>
      </c>
      <c r="F7" s="100" t="s">
        <v>132</v>
      </c>
      <c r="G7" s="100" t="s">
        <v>142</v>
      </c>
      <c r="H7" s="100" t="s">
        <v>212</v>
      </c>
      <c r="I7" s="51" t="s">
        <v>213</v>
      </c>
      <c r="J7" s="51">
        <v>2018</v>
      </c>
      <c r="K7" s="51">
        <v>2019</v>
      </c>
      <c r="L7" s="51">
        <v>2020</v>
      </c>
      <c r="M7" s="168" t="s">
        <v>214</v>
      </c>
      <c r="N7" s="90" t="s">
        <v>215</v>
      </c>
      <c r="O7" s="155" t="s">
        <v>216</v>
      </c>
    </row>
    <row r="8" spans="1:15">
      <c r="A8" s="4">
        <v>301</v>
      </c>
      <c r="B8" s="5" t="s">
        <v>4</v>
      </c>
      <c r="C8" s="60"/>
      <c r="D8" s="60"/>
      <c r="E8" s="60"/>
      <c r="F8" s="60"/>
      <c r="G8" s="60"/>
      <c r="H8" s="60"/>
      <c r="I8" s="6"/>
      <c r="J8" s="48">
        <v>0</v>
      </c>
      <c r="K8" s="48">
        <v>0</v>
      </c>
      <c r="L8" s="48">
        <v>0</v>
      </c>
      <c r="M8" s="170" t="str">
        <f>IF(I8=0," ",IF(I8&gt;0,ROUND(J8/I8*100,1)))</f>
        <v xml:space="preserve"> </v>
      </c>
      <c r="N8" s="6">
        <f>J8-I8</f>
        <v>0</v>
      </c>
      <c r="O8" s="19">
        <f>J8-H8</f>
        <v>0</v>
      </c>
    </row>
    <row r="9" spans="1:15">
      <c r="A9" s="7">
        <v>302</v>
      </c>
      <c r="B9" s="8" t="s">
        <v>5</v>
      </c>
      <c r="C9" s="60"/>
      <c r="D9" s="60"/>
      <c r="E9" s="60"/>
      <c r="F9" s="60"/>
      <c r="G9" s="60"/>
      <c r="H9" s="60"/>
      <c r="I9" s="6"/>
      <c r="J9" s="48">
        <v>0</v>
      </c>
      <c r="K9" s="48">
        <v>0</v>
      </c>
      <c r="L9" s="48">
        <v>0</v>
      </c>
      <c r="M9" s="170" t="str">
        <f t="shared" ref="M9:M53" si="0">IF(I9=0," ",IF(I9&gt;0,ROUND(J9/I9*100,1)))</f>
        <v xml:space="preserve"> </v>
      </c>
      <c r="N9" s="6">
        <f t="shared" ref="N9:N53" si="1">J9-I9</f>
        <v>0</v>
      </c>
      <c r="O9" s="19">
        <f t="shared" ref="O9:O53" si="2">J9-H9</f>
        <v>0</v>
      </c>
    </row>
    <row r="10" spans="1:15">
      <c r="A10" s="7">
        <v>303</v>
      </c>
      <c r="B10" s="8" t="s">
        <v>6</v>
      </c>
      <c r="C10" s="60"/>
      <c r="D10" s="60"/>
      <c r="E10" s="60"/>
      <c r="F10" s="60"/>
      <c r="G10" s="60"/>
      <c r="H10" s="60"/>
      <c r="I10" s="6"/>
      <c r="J10" s="48">
        <v>0</v>
      </c>
      <c r="K10" s="48">
        <v>0</v>
      </c>
      <c r="L10" s="48">
        <v>0</v>
      </c>
      <c r="M10" s="170" t="str">
        <f t="shared" si="0"/>
        <v xml:space="preserve"> </v>
      </c>
      <c r="N10" s="6">
        <f t="shared" si="1"/>
        <v>0</v>
      </c>
      <c r="O10" s="19">
        <f t="shared" si="2"/>
        <v>0</v>
      </c>
    </row>
    <row r="11" spans="1:15">
      <c r="A11" s="7">
        <v>304</v>
      </c>
      <c r="B11" s="8" t="s">
        <v>7</v>
      </c>
      <c r="C11" s="60"/>
      <c r="D11" s="60"/>
      <c r="E11" s="60"/>
      <c r="F11" s="60"/>
      <c r="G11" s="60"/>
      <c r="H11" s="60"/>
      <c r="I11" s="6"/>
      <c r="J11" s="48">
        <v>0</v>
      </c>
      <c r="K11" s="48">
        <v>0</v>
      </c>
      <c r="L11" s="48">
        <v>0</v>
      </c>
      <c r="M11" s="170" t="str">
        <f t="shared" si="0"/>
        <v xml:space="preserve"> </v>
      </c>
      <c r="N11" s="6">
        <f t="shared" si="1"/>
        <v>0</v>
      </c>
      <c r="O11" s="19">
        <f t="shared" si="2"/>
        <v>0</v>
      </c>
    </row>
    <row r="12" spans="1:15">
      <c r="A12" s="7">
        <v>305</v>
      </c>
      <c r="B12" s="8" t="s">
        <v>8</v>
      </c>
      <c r="C12" s="60"/>
      <c r="D12" s="60"/>
      <c r="E12" s="60"/>
      <c r="F12" s="60"/>
      <c r="G12" s="60"/>
      <c r="H12" s="60"/>
      <c r="I12" s="6"/>
      <c r="J12" s="6">
        <v>0</v>
      </c>
      <c r="K12" s="6">
        <v>0</v>
      </c>
      <c r="L12" s="6">
        <v>0</v>
      </c>
      <c r="M12" s="170" t="str">
        <f t="shared" si="0"/>
        <v xml:space="preserve"> </v>
      </c>
      <c r="N12" s="6">
        <f t="shared" si="1"/>
        <v>0</v>
      </c>
      <c r="O12" s="19">
        <f t="shared" si="2"/>
        <v>0</v>
      </c>
    </row>
    <row r="13" spans="1:15">
      <c r="A13" s="7">
        <v>306</v>
      </c>
      <c r="B13" s="8" t="s">
        <v>9</v>
      </c>
      <c r="C13" s="60"/>
      <c r="D13" s="60"/>
      <c r="E13" s="60"/>
      <c r="F13" s="60"/>
      <c r="G13" s="60"/>
      <c r="H13" s="60"/>
      <c r="I13" s="6"/>
      <c r="J13" s="6">
        <v>0</v>
      </c>
      <c r="K13" s="6">
        <v>0</v>
      </c>
      <c r="L13" s="6">
        <v>0</v>
      </c>
      <c r="M13" s="170" t="str">
        <f t="shared" si="0"/>
        <v xml:space="preserve"> </v>
      </c>
      <c r="N13" s="6">
        <f t="shared" si="1"/>
        <v>0</v>
      </c>
      <c r="O13" s="19">
        <f t="shared" si="2"/>
        <v>0</v>
      </c>
    </row>
    <row r="14" spans="1:15">
      <c r="A14" s="7">
        <v>307</v>
      </c>
      <c r="B14" s="8" t="s">
        <v>10</v>
      </c>
      <c r="C14" s="60">
        <v>2169303489</v>
      </c>
      <c r="D14" s="60">
        <v>2832907178</v>
      </c>
      <c r="E14" s="60">
        <v>2883550982</v>
      </c>
      <c r="F14" s="60">
        <v>2898587766</v>
      </c>
      <c r="G14" s="60">
        <v>3098641445</v>
      </c>
      <c r="H14" s="60">
        <v>3579296067</v>
      </c>
      <c r="I14" s="6">
        <v>3977950950</v>
      </c>
      <c r="J14" s="6">
        <v>3917401819</v>
      </c>
      <c r="K14" s="6">
        <v>3917401819</v>
      </c>
      <c r="L14" s="6">
        <v>3917401819</v>
      </c>
      <c r="M14" s="170">
        <f t="shared" si="0"/>
        <v>98.5</v>
      </c>
      <c r="N14" s="6">
        <f t="shared" si="1"/>
        <v>-60549131</v>
      </c>
      <c r="O14" s="19">
        <f t="shared" si="2"/>
        <v>338105752</v>
      </c>
    </row>
    <row r="15" spans="1:15">
      <c r="A15" s="7">
        <v>308</v>
      </c>
      <c r="B15" s="8" t="s">
        <v>11</v>
      </c>
      <c r="C15" s="60"/>
      <c r="D15" s="60"/>
      <c r="E15" s="60"/>
      <c r="F15" s="60"/>
      <c r="G15" s="60"/>
      <c r="H15" s="60"/>
      <c r="I15" s="6"/>
      <c r="J15" s="6">
        <v>0</v>
      </c>
      <c r="K15" s="6">
        <v>0</v>
      </c>
      <c r="L15" s="6">
        <v>0</v>
      </c>
      <c r="M15" s="170" t="str">
        <f t="shared" si="0"/>
        <v xml:space="preserve"> </v>
      </c>
      <c r="N15" s="6">
        <f t="shared" si="1"/>
        <v>0</v>
      </c>
      <c r="O15" s="19">
        <f t="shared" si="2"/>
        <v>0</v>
      </c>
    </row>
    <row r="16" spans="1:15">
      <c r="A16" s="7">
        <v>309</v>
      </c>
      <c r="B16" s="8" t="s">
        <v>12</v>
      </c>
      <c r="C16" s="60"/>
      <c r="D16" s="60"/>
      <c r="E16" s="60"/>
      <c r="F16" s="60"/>
      <c r="G16" s="60"/>
      <c r="H16" s="60"/>
      <c r="I16" s="6"/>
      <c r="J16" s="6">
        <v>0</v>
      </c>
      <c r="K16" s="6">
        <v>0</v>
      </c>
      <c r="L16" s="6">
        <v>0</v>
      </c>
      <c r="M16" s="170" t="str">
        <f t="shared" si="0"/>
        <v xml:space="preserve"> </v>
      </c>
      <c r="N16" s="6">
        <f t="shared" si="1"/>
        <v>0</v>
      </c>
      <c r="O16" s="19">
        <f t="shared" si="2"/>
        <v>0</v>
      </c>
    </row>
    <row r="17" spans="1:15">
      <c r="A17" s="7">
        <v>312</v>
      </c>
      <c r="B17" s="8" t="s">
        <v>13</v>
      </c>
      <c r="C17" s="60">
        <v>541314218</v>
      </c>
      <c r="D17" s="60">
        <v>512003834</v>
      </c>
      <c r="E17" s="60">
        <v>525129737.67000002</v>
      </c>
      <c r="F17" s="60">
        <v>516168490</v>
      </c>
      <c r="G17" s="60">
        <v>551983416</v>
      </c>
      <c r="H17" s="60">
        <v>572356097</v>
      </c>
      <c r="I17" s="6">
        <v>673046824</v>
      </c>
      <c r="J17" s="6">
        <v>732883031</v>
      </c>
      <c r="K17" s="6">
        <v>732883031</v>
      </c>
      <c r="L17" s="6">
        <v>732883031</v>
      </c>
      <c r="M17" s="170">
        <f t="shared" si="0"/>
        <v>108.9</v>
      </c>
      <c r="N17" s="6">
        <f t="shared" si="1"/>
        <v>59836207</v>
      </c>
      <c r="O17" s="19">
        <f t="shared" si="2"/>
        <v>160526934</v>
      </c>
    </row>
    <row r="18" spans="1:15">
      <c r="A18" s="7">
        <v>313</v>
      </c>
      <c r="B18" s="8" t="s">
        <v>14</v>
      </c>
      <c r="C18" s="60">
        <v>357449799260.11005</v>
      </c>
      <c r="D18" s="60">
        <v>361745195078.29004</v>
      </c>
      <c r="E18" s="60">
        <v>362368010193.23999</v>
      </c>
      <c r="F18" s="60">
        <v>372857976732.57996</v>
      </c>
      <c r="G18" s="60">
        <v>394065049425.41998</v>
      </c>
      <c r="H18" s="60">
        <v>416836713821</v>
      </c>
      <c r="I18" s="6">
        <v>435291645333</v>
      </c>
      <c r="J18" s="6">
        <v>465461395898</v>
      </c>
      <c r="K18" s="6">
        <v>486188919398</v>
      </c>
      <c r="L18" s="6">
        <v>506405017821</v>
      </c>
      <c r="M18" s="170">
        <f t="shared" si="0"/>
        <v>106.9</v>
      </c>
      <c r="N18" s="6">
        <f t="shared" si="1"/>
        <v>30169750565</v>
      </c>
      <c r="O18" s="19">
        <f t="shared" si="2"/>
        <v>48624682077</v>
      </c>
    </row>
    <row r="19" spans="1:15">
      <c r="A19" s="7">
        <v>314</v>
      </c>
      <c r="B19" s="8" t="s">
        <v>15</v>
      </c>
      <c r="C19" s="60">
        <v>5886541845</v>
      </c>
      <c r="D19" s="60">
        <v>5591896836</v>
      </c>
      <c r="E19" s="60">
        <v>5608826155.5</v>
      </c>
      <c r="F19" s="60">
        <v>5834563051.25</v>
      </c>
      <c r="G19" s="60">
        <v>6186744941</v>
      </c>
      <c r="H19" s="60">
        <v>6558634794</v>
      </c>
      <c r="I19" s="6">
        <v>6893563255</v>
      </c>
      <c r="J19" s="6">
        <v>7449630010</v>
      </c>
      <c r="K19" s="6">
        <v>7449630010</v>
      </c>
      <c r="L19" s="6">
        <v>7449630010</v>
      </c>
      <c r="M19" s="170">
        <f t="shared" si="0"/>
        <v>108.1</v>
      </c>
      <c r="N19" s="6">
        <f t="shared" si="1"/>
        <v>556066755</v>
      </c>
      <c r="O19" s="19">
        <f t="shared" si="2"/>
        <v>890995216</v>
      </c>
    </row>
    <row r="20" spans="1:15">
      <c r="A20" s="7">
        <v>315</v>
      </c>
      <c r="B20" s="8" t="s">
        <v>16</v>
      </c>
      <c r="C20" s="60"/>
      <c r="D20" s="60"/>
      <c r="E20" s="60"/>
      <c r="F20" s="60"/>
      <c r="G20" s="60"/>
      <c r="H20" s="60"/>
      <c r="I20" s="6"/>
      <c r="J20" s="6">
        <v>0</v>
      </c>
      <c r="K20" s="6">
        <v>0</v>
      </c>
      <c r="L20" s="6">
        <v>0</v>
      </c>
      <c r="M20" s="170" t="str">
        <f t="shared" si="0"/>
        <v xml:space="preserve"> </v>
      </c>
      <c r="N20" s="6">
        <f t="shared" si="1"/>
        <v>0</v>
      </c>
      <c r="O20" s="19">
        <f t="shared" si="2"/>
        <v>0</v>
      </c>
    </row>
    <row r="21" spans="1:15">
      <c r="A21" s="7">
        <v>317</v>
      </c>
      <c r="B21" s="8" t="s">
        <v>17</v>
      </c>
      <c r="C21" s="60"/>
      <c r="D21" s="60"/>
      <c r="E21" s="60"/>
      <c r="F21" s="60"/>
      <c r="G21" s="60"/>
      <c r="H21" s="60"/>
      <c r="I21" s="6"/>
      <c r="J21" s="6">
        <v>0</v>
      </c>
      <c r="K21" s="6">
        <v>0</v>
      </c>
      <c r="L21" s="6">
        <v>0</v>
      </c>
      <c r="M21" s="170" t="str">
        <f t="shared" si="0"/>
        <v xml:space="preserve"> </v>
      </c>
      <c r="N21" s="6">
        <f t="shared" si="1"/>
        <v>0</v>
      </c>
      <c r="O21" s="19">
        <f t="shared" si="2"/>
        <v>0</v>
      </c>
    </row>
    <row r="22" spans="1:15">
      <c r="A22" s="7">
        <v>321</v>
      </c>
      <c r="B22" s="8" t="s">
        <v>18</v>
      </c>
      <c r="C22" s="60"/>
      <c r="D22" s="60"/>
      <c r="E22" s="60"/>
      <c r="F22" s="60"/>
      <c r="G22" s="60"/>
      <c r="H22" s="60"/>
      <c r="I22" s="6"/>
      <c r="J22" s="6">
        <v>0</v>
      </c>
      <c r="K22" s="6">
        <v>0</v>
      </c>
      <c r="L22" s="6">
        <v>0</v>
      </c>
      <c r="M22" s="170" t="str">
        <f t="shared" si="0"/>
        <v xml:space="preserve"> </v>
      </c>
      <c r="N22" s="6">
        <f t="shared" si="1"/>
        <v>0</v>
      </c>
      <c r="O22" s="19">
        <f t="shared" si="2"/>
        <v>0</v>
      </c>
    </row>
    <row r="23" spans="1:15">
      <c r="A23" s="7">
        <v>322</v>
      </c>
      <c r="B23" s="8" t="s">
        <v>19</v>
      </c>
      <c r="C23" s="60"/>
      <c r="D23" s="60"/>
      <c r="E23" s="60"/>
      <c r="F23" s="60"/>
      <c r="G23" s="60"/>
      <c r="H23" s="60"/>
      <c r="I23" s="6"/>
      <c r="J23" s="6">
        <v>0</v>
      </c>
      <c r="K23" s="6">
        <v>0</v>
      </c>
      <c r="L23" s="6">
        <v>0</v>
      </c>
      <c r="M23" s="170" t="str">
        <f t="shared" si="0"/>
        <v xml:space="preserve"> </v>
      </c>
      <c r="N23" s="6">
        <f t="shared" si="1"/>
        <v>0</v>
      </c>
      <c r="O23" s="19">
        <f t="shared" si="2"/>
        <v>0</v>
      </c>
    </row>
    <row r="24" spans="1:15">
      <c r="A24" s="7">
        <v>327</v>
      </c>
      <c r="B24" s="8" t="s">
        <v>20</v>
      </c>
      <c r="C24" s="60"/>
      <c r="D24" s="60"/>
      <c r="E24" s="60"/>
      <c r="F24" s="60"/>
      <c r="G24" s="60"/>
      <c r="H24" s="60"/>
      <c r="I24" s="6"/>
      <c r="J24" s="6">
        <v>0</v>
      </c>
      <c r="K24" s="6">
        <v>0</v>
      </c>
      <c r="L24" s="6">
        <v>0</v>
      </c>
      <c r="M24" s="170" t="str">
        <f t="shared" si="0"/>
        <v xml:space="preserve"> </v>
      </c>
      <c r="N24" s="6">
        <f t="shared" si="1"/>
        <v>0</v>
      </c>
      <c r="O24" s="19">
        <f t="shared" si="2"/>
        <v>0</v>
      </c>
    </row>
    <row r="25" spans="1:15">
      <c r="A25" s="7">
        <v>328</v>
      </c>
      <c r="B25" s="8" t="s">
        <v>21</v>
      </c>
      <c r="C25" s="60"/>
      <c r="D25" s="60"/>
      <c r="E25" s="60"/>
      <c r="F25" s="60"/>
      <c r="G25" s="60"/>
      <c r="H25" s="60"/>
      <c r="I25" s="6"/>
      <c r="J25" s="6">
        <v>0</v>
      </c>
      <c r="K25" s="6">
        <v>0</v>
      </c>
      <c r="L25" s="6">
        <v>0</v>
      </c>
      <c r="M25" s="170" t="str">
        <f t="shared" si="0"/>
        <v xml:space="preserve"> </v>
      </c>
      <c r="N25" s="6">
        <f t="shared" si="1"/>
        <v>0</v>
      </c>
      <c r="O25" s="19">
        <f t="shared" si="2"/>
        <v>0</v>
      </c>
    </row>
    <row r="26" spans="1:15">
      <c r="A26" s="7">
        <v>329</v>
      </c>
      <c r="B26" s="8" t="s">
        <v>22</v>
      </c>
      <c r="C26" s="60"/>
      <c r="D26" s="60"/>
      <c r="E26" s="60"/>
      <c r="F26" s="60"/>
      <c r="G26" s="60"/>
      <c r="H26" s="60"/>
      <c r="I26" s="6"/>
      <c r="J26" s="6">
        <v>0</v>
      </c>
      <c r="K26" s="6">
        <v>0</v>
      </c>
      <c r="L26" s="6">
        <v>0</v>
      </c>
      <c r="M26" s="170" t="str">
        <f t="shared" si="0"/>
        <v xml:space="preserve"> </v>
      </c>
      <c r="N26" s="6">
        <f t="shared" si="1"/>
        <v>0</v>
      </c>
      <c r="O26" s="19">
        <f t="shared" si="2"/>
        <v>0</v>
      </c>
    </row>
    <row r="27" spans="1:15">
      <c r="A27" s="7">
        <v>333</v>
      </c>
      <c r="B27" s="8" t="s">
        <v>23</v>
      </c>
      <c r="C27" s="60"/>
      <c r="D27" s="60"/>
      <c r="E27" s="60"/>
      <c r="F27" s="60"/>
      <c r="G27" s="60"/>
      <c r="H27" s="60"/>
      <c r="I27" s="6"/>
      <c r="J27" s="6">
        <v>0</v>
      </c>
      <c r="K27" s="6">
        <v>0</v>
      </c>
      <c r="L27" s="6">
        <v>0</v>
      </c>
      <c r="M27" s="170" t="str">
        <f t="shared" si="0"/>
        <v xml:space="preserve"> </v>
      </c>
      <c r="N27" s="6">
        <f t="shared" si="1"/>
        <v>0</v>
      </c>
      <c r="O27" s="19">
        <f t="shared" si="2"/>
        <v>0</v>
      </c>
    </row>
    <row r="28" spans="1:15">
      <c r="A28" s="7">
        <v>334</v>
      </c>
      <c r="B28" s="8" t="s">
        <v>24</v>
      </c>
      <c r="C28" s="60"/>
      <c r="D28" s="60"/>
      <c r="E28" s="60"/>
      <c r="F28" s="60"/>
      <c r="G28" s="60"/>
      <c r="H28" s="60"/>
      <c r="I28" s="6"/>
      <c r="J28" s="6">
        <v>0</v>
      </c>
      <c r="K28" s="6">
        <v>0</v>
      </c>
      <c r="L28" s="6">
        <v>0</v>
      </c>
      <c r="M28" s="170" t="str">
        <f t="shared" si="0"/>
        <v xml:space="preserve"> </v>
      </c>
      <c r="N28" s="6">
        <f t="shared" si="1"/>
        <v>0</v>
      </c>
      <c r="O28" s="19">
        <f t="shared" si="2"/>
        <v>0</v>
      </c>
    </row>
    <row r="29" spans="1:15">
      <c r="A29" s="7">
        <v>335</v>
      </c>
      <c r="B29" s="8" t="s">
        <v>25</v>
      </c>
      <c r="C29" s="60"/>
      <c r="D29" s="60"/>
      <c r="E29" s="60"/>
      <c r="F29" s="60"/>
      <c r="G29" s="60"/>
      <c r="H29" s="60"/>
      <c r="I29" s="6"/>
      <c r="J29" s="6">
        <v>0</v>
      </c>
      <c r="K29" s="6">
        <v>0</v>
      </c>
      <c r="L29" s="6">
        <v>0</v>
      </c>
      <c r="M29" s="170" t="str">
        <f t="shared" si="0"/>
        <v xml:space="preserve"> </v>
      </c>
      <c r="N29" s="6">
        <f t="shared" si="1"/>
        <v>0</v>
      </c>
      <c r="O29" s="19">
        <f t="shared" si="2"/>
        <v>0</v>
      </c>
    </row>
    <row r="30" spans="1:15">
      <c r="A30" s="7">
        <v>336</v>
      </c>
      <c r="B30" s="8" t="s">
        <v>26</v>
      </c>
      <c r="C30" s="60">
        <v>770179371</v>
      </c>
      <c r="D30" s="60">
        <v>782010258</v>
      </c>
      <c r="E30" s="60">
        <v>763874011</v>
      </c>
      <c r="F30" s="60">
        <v>779315754</v>
      </c>
      <c r="G30" s="60">
        <v>823994470</v>
      </c>
      <c r="H30" s="269">
        <v>881266707</v>
      </c>
      <c r="I30" s="6">
        <v>946038098</v>
      </c>
      <c r="J30" s="6">
        <v>1076264012</v>
      </c>
      <c r="K30" s="6">
        <v>1091205472</v>
      </c>
      <c r="L30" s="6">
        <v>1122566501</v>
      </c>
      <c r="M30" s="170">
        <f t="shared" si="0"/>
        <v>113.8</v>
      </c>
      <c r="N30" s="6">
        <f t="shared" si="1"/>
        <v>130225914</v>
      </c>
      <c r="O30" s="19">
        <f t="shared" si="2"/>
        <v>194997305</v>
      </c>
    </row>
    <row r="31" spans="1:15">
      <c r="A31" s="7">
        <v>343</v>
      </c>
      <c r="B31" s="8" t="s">
        <v>27</v>
      </c>
      <c r="C31" s="60"/>
      <c r="D31" s="60"/>
      <c r="E31" s="60"/>
      <c r="F31" s="60"/>
      <c r="G31" s="60"/>
      <c r="H31" s="60"/>
      <c r="I31" s="6"/>
      <c r="J31" s="6">
        <v>0</v>
      </c>
      <c r="K31" s="6">
        <v>0</v>
      </c>
      <c r="L31" s="6">
        <v>0</v>
      </c>
      <c r="M31" s="170" t="str">
        <f t="shared" si="0"/>
        <v xml:space="preserve"> </v>
      </c>
      <c r="N31" s="6">
        <f t="shared" si="1"/>
        <v>0</v>
      </c>
      <c r="O31" s="19">
        <f t="shared" si="2"/>
        <v>0</v>
      </c>
    </row>
    <row r="32" spans="1:15">
      <c r="A32" s="7">
        <v>344</v>
      </c>
      <c r="B32" s="8" t="s">
        <v>28</v>
      </c>
      <c r="C32" s="60"/>
      <c r="D32" s="60"/>
      <c r="E32" s="60"/>
      <c r="F32" s="60"/>
      <c r="G32" s="60"/>
      <c r="H32" s="60"/>
      <c r="I32" s="6"/>
      <c r="J32" s="6">
        <v>0</v>
      </c>
      <c r="K32" s="6">
        <v>0</v>
      </c>
      <c r="L32" s="6">
        <v>0</v>
      </c>
      <c r="M32" s="170" t="str">
        <f t="shared" si="0"/>
        <v xml:space="preserve"> </v>
      </c>
      <c r="N32" s="6">
        <f t="shared" si="1"/>
        <v>0</v>
      </c>
      <c r="O32" s="19">
        <f t="shared" si="2"/>
        <v>0</v>
      </c>
    </row>
    <row r="33" spans="1:15">
      <c r="A33" s="7">
        <v>345</v>
      </c>
      <c r="B33" s="8" t="s">
        <v>29</v>
      </c>
      <c r="C33" s="60"/>
      <c r="D33" s="60"/>
      <c r="E33" s="60"/>
      <c r="F33" s="60"/>
      <c r="G33" s="60"/>
      <c r="H33" s="60"/>
      <c r="I33" s="6"/>
      <c r="J33" s="6">
        <v>0</v>
      </c>
      <c r="K33" s="6">
        <v>0</v>
      </c>
      <c r="L33" s="6">
        <v>0</v>
      </c>
      <c r="M33" s="170" t="str">
        <f t="shared" si="0"/>
        <v xml:space="preserve"> </v>
      </c>
      <c r="N33" s="6">
        <f t="shared" si="1"/>
        <v>0</v>
      </c>
      <c r="O33" s="19">
        <f t="shared" si="2"/>
        <v>0</v>
      </c>
    </row>
    <row r="34" spans="1:15">
      <c r="A34" s="7">
        <v>346</v>
      </c>
      <c r="B34" s="8" t="s">
        <v>30</v>
      </c>
      <c r="C34" s="60"/>
      <c r="D34" s="60"/>
      <c r="E34" s="60"/>
      <c r="F34" s="60"/>
      <c r="G34" s="60"/>
      <c r="H34" s="60"/>
      <c r="I34" s="6"/>
      <c r="J34" s="6">
        <v>0</v>
      </c>
      <c r="K34" s="6">
        <v>0</v>
      </c>
      <c r="L34" s="6">
        <v>0</v>
      </c>
      <c r="M34" s="170" t="str">
        <f t="shared" si="0"/>
        <v xml:space="preserve"> </v>
      </c>
      <c r="N34" s="6">
        <f t="shared" si="1"/>
        <v>0</v>
      </c>
      <c r="O34" s="19">
        <f t="shared" si="2"/>
        <v>0</v>
      </c>
    </row>
    <row r="35" spans="1:15">
      <c r="A35" s="7">
        <v>348</v>
      </c>
      <c r="B35" s="8" t="s">
        <v>31</v>
      </c>
      <c r="C35" s="60"/>
      <c r="D35" s="60"/>
      <c r="E35" s="60"/>
      <c r="F35" s="60"/>
      <c r="G35" s="60"/>
      <c r="H35" s="60"/>
      <c r="I35" s="6"/>
      <c r="J35" s="6">
        <v>0</v>
      </c>
      <c r="K35" s="6">
        <v>0</v>
      </c>
      <c r="L35" s="6">
        <v>0</v>
      </c>
      <c r="M35" s="170" t="str">
        <f t="shared" si="0"/>
        <v xml:space="preserve"> </v>
      </c>
      <c r="N35" s="6">
        <f t="shared" si="1"/>
        <v>0</v>
      </c>
      <c r="O35" s="19">
        <f t="shared" si="2"/>
        <v>0</v>
      </c>
    </row>
    <row r="36" spans="1:15">
      <c r="A36" s="7">
        <v>349</v>
      </c>
      <c r="B36" s="8" t="s">
        <v>32</v>
      </c>
      <c r="C36" s="60"/>
      <c r="D36" s="60"/>
      <c r="E36" s="60"/>
      <c r="F36" s="60"/>
      <c r="G36" s="60"/>
      <c r="H36" s="60"/>
      <c r="I36" s="6"/>
      <c r="J36" s="6">
        <v>0</v>
      </c>
      <c r="K36" s="6">
        <v>0</v>
      </c>
      <c r="L36" s="6">
        <v>0</v>
      </c>
      <c r="M36" s="170" t="str">
        <f t="shared" si="0"/>
        <v xml:space="preserve"> </v>
      </c>
      <c r="N36" s="6">
        <f t="shared" si="1"/>
        <v>0</v>
      </c>
      <c r="O36" s="19">
        <f t="shared" si="2"/>
        <v>0</v>
      </c>
    </row>
    <row r="37" spans="1:15">
      <c r="A37" s="7">
        <v>353</v>
      </c>
      <c r="B37" s="8" t="s">
        <v>33</v>
      </c>
      <c r="C37" s="60"/>
      <c r="D37" s="60"/>
      <c r="E37" s="60"/>
      <c r="F37" s="60"/>
      <c r="G37" s="60"/>
      <c r="H37" s="60"/>
      <c r="I37" s="6"/>
      <c r="J37" s="6">
        <v>0</v>
      </c>
      <c r="K37" s="6">
        <v>0</v>
      </c>
      <c r="L37" s="6">
        <v>0</v>
      </c>
      <c r="M37" s="170" t="str">
        <f t="shared" si="0"/>
        <v xml:space="preserve"> </v>
      </c>
      <c r="N37" s="6">
        <f t="shared" si="1"/>
        <v>0</v>
      </c>
      <c r="O37" s="19">
        <f t="shared" si="2"/>
        <v>0</v>
      </c>
    </row>
    <row r="38" spans="1:15">
      <c r="A38" s="7">
        <v>355</v>
      </c>
      <c r="B38" s="8" t="s">
        <v>34</v>
      </c>
      <c r="C38" s="60"/>
      <c r="D38" s="60"/>
      <c r="E38" s="60"/>
      <c r="F38" s="60"/>
      <c r="G38" s="60"/>
      <c r="H38" s="60"/>
      <c r="I38" s="6"/>
      <c r="J38" s="6">
        <v>0</v>
      </c>
      <c r="K38" s="6">
        <v>0</v>
      </c>
      <c r="L38" s="6">
        <v>0</v>
      </c>
      <c r="M38" s="170" t="str">
        <f t="shared" si="0"/>
        <v xml:space="preserve"> </v>
      </c>
      <c r="N38" s="6">
        <f t="shared" si="1"/>
        <v>0</v>
      </c>
      <c r="O38" s="19">
        <f t="shared" si="2"/>
        <v>0</v>
      </c>
    </row>
    <row r="39" spans="1:15">
      <c r="A39" s="7">
        <v>358</v>
      </c>
      <c r="B39" s="8" t="s">
        <v>35</v>
      </c>
      <c r="C39" s="60"/>
      <c r="D39" s="60"/>
      <c r="E39" s="60"/>
      <c r="F39" s="60"/>
      <c r="G39" s="60"/>
      <c r="H39" s="60"/>
      <c r="I39" s="6"/>
      <c r="J39" s="6">
        <v>0</v>
      </c>
      <c r="K39" s="6">
        <v>0</v>
      </c>
      <c r="L39" s="6">
        <v>0</v>
      </c>
      <c r="M39" s="170" t="str">
        <f t="shared" si="0"/>
        <v xml:space="preserve"> </v>
      </c>
      <c r="N39" s="6">
        <f t="shared" si="1"/>
        <v>0</v>
      </c>
      <c r="O39" s="19">
        <f t="shared" si="2"/>
        <v>0</v>
      </c>
    </row>
    <row r="40" spans="1:15">
      <c r="A40" s="7">
        <v>359</v>
      </c>
      <c r="B40" s="8" t="s">
        <v>209</v>
      </c>
      <c r="C40" s="60"/>
      <c r="D40" s="60"/>
      <c r="E40" s="60"/>
      <c r="F40" s="60"/>
      <c r="G40" s="60"/>
      <c r="H40" s="60"/>
      <c r="I40" s="6"/>
      <c r="J40" s="6">
        <v>0</v>
      </c>
      <c r="K40" s="6">
        <v>0</v>
      </c>
      <c r="L40" s="6">
        <v>0</v>
      </c>
      <c r="M40" s="170"/>
      <c r="N40" s="6">
        <f t="shared" si="1"/>
        <v>0</v>
      </c>
      <c r="O40" s="19">
        <f t="shared" si="2"/>
        <v>0</v>
      </c>
    </row>
    <row r="41" spans="1:15">
      <c r="A41" s="7">
        <v>361</v>
      </c>
      <c r="B41" s="8" t="s">
        <v>36</v>
      </c>
      <c r="C41" s="60"/>
      <c r="D41" s="60"/>
      <c r="E41" s="60"/>
      <c r="F41" s="60"/>
      <c r="G41" s="60"/>
      <c r="H41" s="60"/>
      <c r="I41" s="6"/>
      <c r="J41" s="6">
        <v>0</v>
      </c>
      <c r="K41" s="6">
        <v>0</v>
      </c>
      <c r="L41" s="6">
        <v>0</v>
      </c>
      <c r="M41" s="170" t="str">
        <f t="shared" si="0"/>
        <v xml:space="preserve"> </v>
      </c>
      <c r="N41" s="6">
        <f t="shared" si="1"/>
        <v>0</v>
      </c>
      <c r="O41" s="19">
        <f t="shared" si="2"/>
        <v>0</v>
      </c>
    </row>
    <row r="42" spans="1:15" ht="25.5">
      <c r="A42" s="7">
        <v>371</v>
      </c>
      <c r="B42" s="234" t="s">
        <v>210</v>
      </c>
      <c r="C42" s="60"/>
      <c r="D42" s="60"/>
      <c r="E42" s="60"/>
      <c r="F42" s="60"/>
      <c r="G42" s="60"/>
      <c r="H42" s="60"/>
      <c r="I42" s="6"/>
      <c r="J42" s="6">
        <v>0</v>
      </c>
      <c r="K42" s="6">
        <v>0</v>
      </c>
      <c r="L42" s="6">
        <v>0</v>
      </c>
      <c r="M42" s="170"/>
      <c r="N42" s="6">
        <f t="shared" si="1"/>
        <v>0</v>
      </c>
      <c r="O42" s="19">
        <f t="shared" si="2"/>
        <v>0</v>
      </c>
    </row>
    <row r="43" spans="1:15">
      <c r="A43" s="7">
        <v>372</v>
      </c>
      <c r="B43" s="8" t="s">
        <v>37</v>
      </c>
      <c r="C43" s="60"/>
      <c r="D43" s="60"/>
      <c r="E43" s="60"/>
      <c r="F43" s="60"/>
      <c r="G43" s="60"/>
      <c r="H43" s="60"/>
      <c r="I43" s="6"/>
      <c r="J43" s="6">
        <v>0</v>
      </c>
      <c r="K43" s="6">
        <v>0</v>
      </c>
      <c r="L43" s="6">
        <v>0</v>
      </c>
      <c r="M43" s="170" t="str">
        <f t="shared" si="0"/>
        <v xml:space="preserve"> </v>
      </c>
      <c r="N43" s="6">
        <f t="shared" si="1"/>
        <v>0</v>
      </c>
      <c r="O43" s="19">
        <f t="shared" si="2"/>
        <v>0</v>
      </c>
    </row>
    <row r="44" spans="1:15">
      <c r="A44" s="7">
        <v>373</v>
      </c>
      <c r="B44" s="8" t="s">
        <v>211</v>
      </c>
      <c r="C44" s="60"/>
      <c r="D44" s="60"/>
      <c r="E44" s="60"/>
      <c r="F44" s="60"/>
      <c r="G44" s="60"/>
      <c r="H44" s="60"/>
      <c r="I44" s="6"/>
      <c r="J44" s="6">
        <v>0</v>
      </c>
      <c r="K44" s="6">
        <v>0</v>
      </c>
      <c r="L44" s="6">
        <v>0</v>
      </c>
      <c r="M44" s="170"/>
      <c r="N44" s="6">
        <f t="shared" si="1"/>
        <v>0</v>
      </c>
      <c r="O44" s="19">
        <f t="shared" si="2"/>
        <v>0</v>
      </c>
    </row>
    <row r="45" spans="1:15">
      <c r="A45" s="7">
        <v>374</v>
      </c>
      <c r="B45" s="8" t="s">
        <v>38</v>
      </c>
      <c r="C45" s="60"/>
      <c r="D45" s="60"/>
      <c r="E45" s="60"/>
      <c r="F45" s="60"/>
      <c r="G45" s="60"/>
      <c r="H45" s="60"/>
      <c r="I45" s="6"/>
      <c r="J45" s="6">
        <v>0</v>
      </c>
      <c r="K45" s="6">
        <v>0</v>
      </c>
      <c r="L45" s="6">
        <v>0</v>
      </c>
      <c r="M45" s="170" t="str">
        <f t="shared" si="0"/>
        <v xml:space="preserve"> </v>
      </c>
      <c r="N45" s="6">
        <f t="shared" si="1"/>
        <v>0</v>
      </c>
      <c r="O45" s="19">
        <f t="shared" si="2"/>
        <v>0</v>
      </c>
    </row>
    <row r="46" spans="1:15">
      <c r="A46" s="7">
        <v>375</v>
      </c>
      <c r="B46" s="8" t="s">
        <v>39</v>
      </c>
      <c r="C46" s="60"/>
      <c r="D46" s="60"/>
      <c r="E46" s="60"/>
      <c r="F46" s="60"/>
      <c r="G46" s="60"/>
      <c r="H46" s="60"/>
      <c r="I46" s="6"/>
      <c r="J46" s="6">
        <v>0</v>
      </c>
      <c r="K46" s="6">
        <v>0</v>
      </c>
      <c r="L46" s="6">
        <v>0</v>
      </c>
      <c r="M46" s="170" t="str">
        <f t="shared" si="0"/>
        <v xml:space="preserve"> </v>
      </c>
      <c r="N46" s="6">
        <f t="shared" si="1"/>
        <v>0</v>
      </c>
      <c r="O46" s="19">
        <f t="shared" si="2"/>
        <v>0</v>
      </c>
    </row>
    <row r="47" spans="1:15">
      <c r="A47" s="7">
        <v>376</v>
      </c>
      <c r="B47" s="8" t="s">
        <v>40</v>
      </c>
      <c r="C47" s="60"/>
      <c r="D47" s="60">
        <v>34006486</v>
      </c>
      <c r="E47" s="60">
        <v>39513844</v>
      </c>
      <c r="F47" s="60">
        <v>41578265</v>
      </c>
      <c r="G47" s="60">
        <v>42345765</v>
      </c>
      <c r="H47" s="60">
        <v>43397677</v>
      </c>
      <c r="I47" s="6">
        <v>47310525</v>
      </c>
      <c r="J47" s="6">
        <v>58534396</v>
      </c>
      <c r="K47" s="6">
        <v>58534396</v>
      </c>
      <c r="L47" s="6">
        <v>58534396</v>
      </c>
      <c r="M47" s="170">
        <f t="shared" si="0"/>
        <v>123.7</v>
      </c>
      <c r="N47" s="6">
        <f t="shared" si="1"/>
        <v>11223871</v>
      </c>
      <c r="O47" s="19">
        <f t="shared" si="2"/>
        <v>15136719</v>
      </c>
    </row>
    <row r="48" spans="1:15">
      <c r="A48" s="7">
        <v>377</v>
      </c>
      <c r="B48" s="8" t="s">
        <v>41</v>
      </c>
      <c r="C48" s="60"/>
      <c r="D48" s="60"/>
      <c r="E48" s="60"/>
      <c r="F48" s="60"/>
      <c r="G48" s="60"/>
      <c r="H48" s="60"/>
      <c r="I48" s="6"/>
      <c r="J48" s="6">
        <v>0</v>
      </c>
      <c r="K48" s="6">
        <v>0</v>
      </c>
      <c r="L48" s="6">
        <v>0</v>
      </c>
      <c r="M48" s="170" t="str">
        <f t="shared" si="0"/>
        <v xml:space="preserve"> </v>
      </c>
      <c r="N48" s="6">
        <f t="shared" si="1"/>
        <v>0</v>
      </c>
      <c r="O48" s="19">
        <f t="shared" si="2"/>
        <v>0</v>
      </c>
    </row>
    <row r="49" spans="1:15">
      <c r="A49" s="7">
        <v>378</v>
      </c>
      <c r="B49" s="8" t="s">
        <v>228</v>
      </c>
      <c r="C49" s="60"/>
      <c r="D49" s="60"/>
      <c r="E49" s="60"/>
      <c r="F49" s="60"/>
      <c r="G49" s="60"/>
      <c r="H49" s="60"/>
      <c r="I49" s="6"/>
      <c r="J49" s="6"/>
      <c r="K49" s="6"/>
      <c r="L49" s="6"/>
      <c r="M49" s="170"/>
      <c r="N49" s="6"/>
      <c r="O49" s="19"/>
    </row>
    <row r="50" spans="1:15">
      <c r="A50" s="7">
        <v>381</v>
      </c>
      <c r="B50" s="8" t="s">
        <v>42</v>
      </c>
      <c r="C50" s="60"/>
      <c r="D50" s="60"/>
      <c r="E50" s="60"/>
      <c r="F50" s="60"/>
      <c r="G50" s="60"/>
      <c r="H50" s="60"/>
      <c r="I50" s="6"/>
      <c r="J50" s="6">
        <v>0</v>
      </c>
      <c r="K50" s="6">
        <v>0</v>
      </c>
      <c r="L50" s="6">
        <v>0</v>
      </c>
      <c r="M50" s="170" t="str">
        <f t="shared" si="0"/>
        <v xml:space="preserve"> </v>
      </c>
      <c r="N50" s="6">
        <f t="shared" si="1"/>
        <v>0</v>
      </c>
      <c r="O50" s="19">
        <f t="shared" si="2"/>
        <v>0</v>
      </c>
    </row>
    <row r="51" spans="1:15">
      <c r="A51" s="7">
        <v>396</v>
      </c>
      <c r="B51" s="8" t="s">
        <v>43</v>
      </c>
      <c r="C51" s="60"/>
      <c r="D51" s="60"/>
      <c r="E51" s="60"/>
      <c r="F51" s="60"/>
      <c r="G51" s="60"/>
      <c r="H51" s="60"/>
      <c r="I51" s="6"/>
      <c r="J51" s="6">
        <v>0</v>
      </c>
      <c r="K51" s="6">
        <v>0</v>
      </c>
      <c r="L51" s="6">
        <v>0</v>
      </c>
      <c r="M51" s="170" t="str">
        <f t="shared" si="0"/>
        <v xml:space="preserve"> </v>
      </c>
      <c r="N51" s="6">
        <f t="shared" si="1"/>
        <v>0</v>
      </c>
      <c r="O51" s="19">
        <f t="shared" si="2"/>
        <v>0</v>
      </c>
    </row>
    <row r="52" spans="1:15">
      <c r="A52" s="7">
        <v>397</v>
      </c>
      <c r="B52" s="8" t="s">
        <v>44</v>
      </c>
      <c r="C52" s="60"/>
      <c r="D52" s="60"/>
      <c r="E52" s="60"/>
      <c r="F52" s="60"/>
      <c r="G52" s="60"/>
      <c r="H52" s="60"/>
      <c r="I52" s="6"/>
      <c r="J52" s="6">
        <v>0</v>
      </c>
      <c r="K52" s="6">
        <v>0</v>
      </c>
      <c r="L52" s="6">
        <v>0</v>
      </c>
      <c r="M52" s="170" t="str">
        <f t="shared" si="0"/>
        <v xml:space="preserve"> </v>
      </c>
      <c r="N52" s="6">
        <f t="shared" si="1"/>
        <v>0</v>
      </c>
      <c r="O52" s="19">
        <f t="shared" si="2"/>
        <v>0</v>
      </c>
    </row>
    <row r="53" spans="1:15">
      <c r="A53" s="7">
        <v>398</v>
      </c>
      <c r="B53" s="8" t="s">
        <v>45</v>
      </c>
      <c r="C53" s="60"/>
      <c r="D53" s="60"/>
      <c r="E53" s="60"/>
      <c r="F53" s="60"/>
      <c r="G53" s="60"/>
      <c r="H53" s="60"/>
      <c r="I53" s="6"/>
      <c r="J53" s="6">
        <v>0</v>
      </c>
      <c r="K53" s="6">
        <v>0</v>
      </c>
      <c r="L53" s="6">
        <v>0</v>
      </c>
      <c r="M53" s="170" t="str">
        <f t="shared" si="0"/>
        <v xml:space="preserve"> </v>
      </c>
      <c r="N53" s="6">
        <f t="shared" si="1"/>
        <v>0</v>
      </c>
      <c r="O53" s="19">
        <f t="shared" si="2"/>
        <v>0</v>
      </c>
    </row>
    <row r="54" spans="1:15">
      <c r="A54" s="9"/>
      <c r="B54" s="10"/>
      <c r="C54" s="99"/>
      <c r="D54" s="99"/>
      <c r="E54" s="99"/>
      <c r="F54" s="99"/>
      <c r="G54" s="99"/>
      <c r="H54" s="99"/>
      <c r="I54" s="6"/>
      <c r="J54" s="11"/>
      <c r="K54" s="11"/>
      <c r="L54" s="11"/>
      <c r="M54" s="171"/>
      <c r="N54" s="6"/>
      <c r="O54" s="19"/>
    </row>
    <row r="55" spans="1:15" ht="13.5" thickBot="1">
      <c r="A55" s="12"/>
      <c r="B55" s="13"/>
      <c r="C55" s="59"/>
      <c r="D55" s="59"/>
      <c r="E55" s="59"/>
      <c r="F55" s="59"/>
      <c r="G55" s="59"/>
      <c r="H55" s="59"/>
      <c r="I55" s="14"/>
      <c r="J55" s="14"/>
      <c r="K55" s="14"/>
      <c r="L55" s="14"/>
      <c r="M55" s="172"/>
      <c r="N55" s="6"/>
      <c r="O55" s="19"/>
    </row>
    <row r="56" spans="1:15" ht="17.25" customHeight="1" thickTop="1" thickBot="1">
      <c r="A56" s="15"/>
      <c r="B56" s="16" t="s">
        <v>46</v>
      </c>
      <c r="C56" s="17">
        <f t="shared" ref="C56:O56" si="3">SUM(C8:C55)</f>
        <v>366817138183.11005</v>
      </c>
      <c r="D56" s="17">
        <f t="shared" si="3"/>
        <v>371498019670.29004</v>
      </c>
      <c r="E56" s="17">
        <f t="shared" si="3"/>
        <v>372188904923.40997</v>
      </c>
      <c r="F56" s="17">
        <f t="shared" si="3"/>
        <v>382928190058.82996</v>
      </c>
      <c r="G56" s="17">
        <f t="shared" si="3"/>
        <v>404768759462.41998</v>
      </c>
      <c r="H56" s="17">
        <f t="shared" si="3"/>
        <v>428471665163</v>
      </c>
      <c r="I56" s="17">
        <f t="shared" si="3"/>
        <v>447829554985</v>
      </c>
      <c r="J56" s="17">
        <f t="shared" si="3"/>
        <v>478696109166</v>
      </c>
      <c r="K56" s="17">
        <f t="shared" si="3"/>
        <v>499438574126</v>
      </c>
      <c r="L56" s="17">
        <f t="shared" si="3"/>
        <v>519686033578</v>
      </c>
      <c r="M56" s="173">
        <f t="shared" ref="M56" si="4">IF(I56=0," ",IF(I56&gt;0,ROUND(J56/I56*100,1)))</f>
        <v>106.9</v>
      </c>
      <c r="N56" s="17">
        <f t="shared" si="3"/>
        <v>30866554181</v>
      </c>
      <c r="O56" s="47">
        <f t="shared" si="3"/>
        <v>50224444003</v>
      </c>
    </row>
  </sheetData>
  <mergeCells count="1">
    <mergeCell ref="B5:L5"/>
  </mergeCells>
  <phoneticPr fontId="0" type="noConversion"/>
  <printOptions horizontalCentered="1"/>
  <pageMargins left="0.51181102362204722" right="0.55118110236220474" top="0.69" bottom="0.72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M58"/>
  <sheetViews>
    <sheetView tabSelected="1" zoomScale="89" zoomScaleNormal="89" workbookViewId="0">
      <pane xSplit="2" ySplit="7" topLeftCell="C8" activePane="bottomRight" state="frozen"/>
      <selection activeCell="B45" sqref="B45"/>
      <selection pane="topRight" activeCell="B45" sqref="B45"/>
      <selection pane="bottomLeft" activeCell="B45" sqref="B45"/>
      <selection pane="bottomRight" activeCell="B4" sqref="B4"/>
    </sheetView>
  </sheetViews>
  <sheetFormatPr defaultColWidth="9.33203125" defaultRowHeight="12.75"/>
  <cols>
    <col min="1" max="1" width="9.33203125" style="1"/>
    <col min="2" max="2" width="42.6640625" style="1" customWidth="1"/>
    <col min="3" max="4" width="19.5" style="1" customWidth="1"/>
    <col min="5" max="5" width="19" style="1" customWidth="1"/>
    <col min="6" max="8" width="18.1640625" style="1" customWidth="1"/>
    <col min="9" max="9" width="18.33203125" style="175" customWidth="1"/>
    <col min="10" max="10" width="18.33203125" style="1" customWidth="1"/>
    <col min="11" max="11" width="12.33203125" style="1" bestFit="1" customWidth="1"/>
    <col min="12" max="12" width="18" style="1" customWidth="1"/>
    <col min="13" max="13" width="18.5" style="1" bestFit="1" customWidth="1"/>
    <col min="14" max="16384" width="9.33203125" style="1"/>
  </cols>
  <sheetData>
    <row r="1" spans="1:13">
      <c r="J1" s="2"/>
      <c r="K1" s="2" t="s">
        <v>129</v>
      </c>
    </row>
    <row r="3" spans="1:13" ht="14.25">
      <c r="B3" s="20" t="s">
        <v>332</v>
      </c>
      <c r="C3" s="20"/>
      <c r="D3" s="20"/>
      <c r="E3" s="20"/>
      <c r="F3" s="20"/>
      <c r="G3" s="20"/>
      <c r="H3" s="20"/>
    </row>
    <row r="4" spans="1:13">
      <c r="B4" s="87" t="s">
        <v>333</v>
      </c>
      <c r="J4" s="2"/>
      <c r="K4" s="2"/>
    </row>
    <row r="5" spans="1:13">
      <c r="B5" s="461"/>
      <c r="C5" s="461"/>
      <c r="D5" s="461"/>
      <c r="E5" s="461"/>
      <c r="F5" s="461"/>
      <c r="G5" s="461"/>
      <c r="H5" s="461"/>
      <c r="I5" s="461"/>
      <c r="J5" s="461"/>
      <c r="K5" s="159"/>
    </row>
    <row r="6" spans="1:13" ht="13.5" thickBot="1"/>
    <row r="7" spans="1:13" ht="41.25" customHeight="1" thickBot="1">
      <c r="A7" s="49" t="s">
        <v>2</v>
      </c>
      <c r="B7" s="50" t="s">
        <v>3</v>
      </c>
      <c r="C7" s="90" t="s">
        <v>190</v>
      </c>
      <c r="D7" s="178" t="s">
        <v>191</v>
      </c>
      <c r="E7" s="178" t="s">
        <v>114</v>
      </c>
      <c r="F7" s="178" t="s">
        <v>188</v>
      </c>
      <c r="G7" s="178" t="s">
        <v>189</v>
      </c>
      <c r="H7" s="178" t="s">
        <v>212</v>
      </c>
      <c r="I7" s="160" t="s">
        <v>213</v>
      </c>
      <c r="J7" s="51">
        <v>2018</v>
      </c>
      <c r="K7" s="56" t="s">
        <v>214</v>
      </c>
      <c r="L7" s="90" t="s">
        <v>215</v>
      </c>
      <c r="M7" s="155" t="s">
        <v>216</v>
      </c>
    </row>
    <row r="8" spans="1:13">
      <c r="A8" s="4">
        <v>301</v>
      </c>
      <c r="B8" s="5" t="s">
        <v>4</v>
      </c>
      <c r="C8" s="95">
        <v>329638831</v>
      </c>
      <c r="D8" s="95">
        <v>359176253</v>
      </c>
      <c r="E8" s="95">
        <v>340525339.19</v>
      </c>
      <c r="F8" s="95">
        <v>350998206.83999997</v>
      </c>
      <c r="G8" s="95">
        <v>371062516</v>
      </c>
      <c r="H8" s="95">
        <v>388769709.41000003</v>
      </c>
      <c r="I8" s="48">
        <v>437782562</v>
      </c>
      <c r="J8" s="6">
        <v>475382432</v>
      </c>
      <c r="K8" s="162">
        <f>IF(I8=0," ",IF(I8&gt;0,ROUND(J8/I8*100,1)))</f>
        <v>108.6</v>
      </c>
      <c r="L8" s="6">
        <f>J8-I8</f>
        <v>37599870</v>
      </c>
      <c r="M8" s="19">
        <f>J8-H8</f>
        <v>86612722.589999974</v>
      </c>
    </row>
    <row r="9" spans="1:13">
      <c r="A9" s="7">
        <v>302</v>
      </c>
      <c r="B9" s="8" t="s">
        <v>5</v>
      </c>
      <c r="C9" s="95">
        <v>1083270327</v>
      </c>
      <c r="D9" s="95">
        <v>1079288974</v>
      </c>
      <c r="E9" s="95">
        <v>1025420284.51</v>
      </c>
      <c r="F9" s="95">
        <v>1122215932.51</v>
      </c>
      <c r="G9" s="95">
        <v>1135522581.4300001</v>
      </c>
      <c r="H9" s="95">
        <v>1165430303.6199999</v>
      </c>
      <c r="I9" s="48">
        <v>1238934864</v>
      </c>
      <c r="J9" s="6">
        <v>1328088768</v>
      </c>
      <c r="K9" s="162">
        <f t="shared" ref="K9:K53" si="0">IF(I9=0," ",IF(I9&gt;0,ROUND(J9/I9*100,1)))</f>
        <v>107.2</v>
      </c>
      <c r="L9" s="6">
        <f t="shared" ref="L9:L53" si="1">J9-I9</f>
        <v>89153904</v>
      </c>
      <c r="M9" s="19">
        <f t="shared" ref="M9:M53" si="2">J9-H9</f>
        <v>162658464.38000011</v>
      </c>
    </row>
    <row r="10" spans="1:13">
      <c r="A10" s="7">
        <v>303</v>
      </c>
      <c r="B10" s="8" t="s">
        <v>6</v>
      </c>
      <c r="C10" s="95">
        <v>500200071</v>
      </c>
      <c r="D10" s="95">
        <v>489457508</v>
      </c>
      <c r="E10" s="95">
        <v>489441314.75999999</v>
      </c>
      <c r="F10" s="95">
        <v>470786397.95999998</v>
      </c>
      <c r="G10" s="95">
        <v>490468571.10000002</v>
      </c>
      <c r="H10" s="95">
        <v>522198946.25</v>
      </c>
      <c r="I10" s="48">
        <v>556147461</v>
      </c>
      <c r="J10" s="6">
        <v>588562865</v>
      </c>
      <c r="K10" s="162">
        <f t="shared" si="0"/>
        <v>105.8</v>
      </c>
      <c r="L10" s="6">
        <f t="shared" si="1"/>
        <v>32415404</v>
      </c>
      <c r="M10" s="19">
        <f t="shared" si="2"/>
        <v>66363918.75</v>
      </c>
    </row>
    <row r="11" spans="1:13">
      <c r="A11" s="7">
        <v>304</v>
      </c>
      <c r="B11" s="8" t="s">
        <v>7</v>
      </c>
      <c r="C11" s="95">
        <v>679422644</v>
      </c>
      <c r="D11" s="95">
        <v>688348273</v>
      </c>
      <c r="E11" s="95">
        <v>678277519.71000004</v>
      </c>
      <c r="F11" s="95">
        <v>710765757.19000006</v>
      </c>
      <c r="G11" s="95">
        <v>1622035349.49</v>
      </c>
      <c r="H11" s="95">
        <v>873382820</v>
      </c>
      <c r="I11" s="48">
        <v>1241661151</v>
      </c>
      <c r="J11" s="6">
        <v>1161480304</v>
      </c>
      <c r="K11" s="162">
        <f t="shared" si="0"/>
        <v>93.5</v>
      </c>
      <c r="L11" s="6">
        <f t="shared" si="1"/>
        <v>-80180847</v>
      </c>
      <c r="M11" s="19">
        <f t="shared" si="2"/>
        <v>288097484</v>
      </c>
    </row>
    <row r="12" spans="1:13">
      <c r="A12" s="7">
        <v>305</v>
      </c>
      <c r="B12" s="8" t="s">
        <v>8</v>
      </c>
      <c r="C12" s="95">
        <v>1123104453</v>
      </c>
      <c r="D12" s="95">
        <v>1085946502</v>
      </c>
      <c r="E12" s="95">
        <v>1162156580.26</v>
      </c>
      <c r="F12" s="95">
        <v>1174065656.54</v>
      </c>
      <c r="G12" s="95">
        <v>1207680789.51</v>
      </c>
      <c r="H12" s="95">
        <v>1426427407.28</v>
      </c>
      <c r="I12" s="48">
        <v>1652946000</v>
      </c>
      <c r="J12" s="6">
        <v>1927584000</v>
      </c>
      <c r="K12" s="162">
        <f t="shared" si="0"/>
        <v>116.6</v>
      </c>
      <c r="L12" s="6">
        <f t="shared" si="1"/>
        <v>274638000</v>
      </c>
      <c r="M12" s="19">
        <f t="shared" si="2"/>
        <v>501156592.72000003</v>
      </c>
    </row>
    <row r="13" spans="1:13">
      <c r="A13" s="7">
        <v>306</v>
      </c>
      <c r="B13" s="8" t="s">
        <v>9</v>
      </c>
      <c r="C13" s="95">
        <v>5872076786</v>
      </c>
      <c r="D13" s="95">
        <v>5756941922</v>
      </c>
      <c r="E13" s="95">
        <v>6156401484.1800003</v>
      </c>
      <c r="F13" s="95">
        <v>6030230725.9700003</v>
      </c>
      <c r="G13" s="95">
        <v>6510421100.5100002</v>
      </c>
      <c r="H13" s="95">
        <v>7074046144.4300003</v>
      </c>
      <c r="I13" s="48">
        <v>7645216705</v>
      </c>
      <c r="J13" s="6">
        <v>7887759405</v>
      </c>
      <c r="K13" s="162">
        <f t="shared" si="0"/>
        <v>103.2</v>
      </c>
      <c r="L13" s="6">
        <f t="shared" si="1"/>
        <v>242542700</v>
      </c>
      <c r="M13" s="19">
        <f t="shared" si="2"/>
        <v>813713260.56999969</v>
      </c>
    </row>
    <row r="14" spans="1:13">
      <c r="A14" s="7">
        <v>307</v>
      </c>
      <c r="B14" s="8" t="s">
        <v>10</v>
      </c>
      <c r="C14" s="95">
        <v>45708219416</v>
      </c>
      <c r="D14" s="95">
        <v>42935481567</v>
      </c>
      <c r="E14" s="95">
        <v>41463893597.779999</v>
      </c>
      <c r="F14" s="95">
        <v>41069410236.37001</v>
      </c>
      <c r="G14" s="95">
        <v>47342010527.360001</v>
      </c>
      <c r="H14" s="95">
        <v>45670816695.089996</v>
      </c>
      <c r="I14" s="48">
        <v>52535043598</v>
      </c>
      <c r="J14" s="6">
        <v>57881751198</v>
      </c>
      <c r="K14" s="162">
        <f t="shared" si="0"/>
        <v>110.2</v>
      </c>
      <c r="L14" s="6">
        <f t="shared" si="1"/>
        <v>5346707600</v>
      </c>
      <c r="M14" s="19">
        <f t="shared" si="2"/>
        <v>12210934502.910004</v>
      </c>
    </row>
    <row r="15" spans="1:13">
      <c r="A15" s="7">
        <v>308</v>
      </c>
      <c r="B15" s="8" t="s">
        <v>11</v>
      </c>
      <c r="C15" s="60">
        <v>245046833</v>
      </c>
      <c r="D15" s="95">
        <v>245052936</v>
      </c>
      <c r="E15" s="60">
        <v>295754732.20999998</v>
      </c>
      <c r="F15" s="95">
        <v>336908626.75</v>
      </c>
      <c r="G15" s="60">
        <v>310410618.25999999</v>
      </c>
      <c r="H15" s="60">
        <v>371137401.38999999</v>
      </c>
      <c r="I15" s="48">
        <v>490134115</v>
      </c>
      <c r="J15" s="6">
        <v>427726661</v>
      </c>
      <c r="K15" s="162">
        <f t="shared" si="0"/>
        <v>87.3</v>
      </c>
      <c r="L15" s="6">
        <f t="shared" si="1"/>
        <v>-62407454</v>
      </c>
      <c r="M15" s="19">
        <f t="shared" si="2"/>
        <v>56589259.610000014</v>
      </c>
    </row>
    <row r="16" spans="1:13">
      <c r="A16" s="7">
        <v>309</v>
      </c>
      <c r="B16" s="8" t="s">
        <v>12</v>
      </c>
      <c r="C16" s="60">
        <v>79292019</v>
      </c>
      <c r="D16" s="60">
        <v>85405016</v>
      </c>
      <c r="E16" s="60">
        <v>89511334.629999995</v>
      </c>
      <c r="F16" s="60">
        <v>101543822.33</v>
      </c>
      <c r="G16" s="60">
        <v>111559090.34999999</v>
      </c>
      <c r="H16" s="60">
        <v>112016880.98999999</v>
      </c>
      <c r="I16" s="48">
        <v>110894979</v>
      </c>
      <c r="J16" s="6">
        <v>130204357</v>
      </c>
      <c r="K16" s="162">
        <f t="shared" si="0"/>
        <v>117.4</v>
      </c>
      <c r="L16" s="6">
        <f t="shared" si="1"/>
        <v>19309378</v>
      </c>
      <c r="M16" s="19">
        <f t="shared" si="2"/>
        <v>18187476.010000005</v>
      </c>
    </row>
    <row r="17" spans="1:13">
      <c r="A17" s="7">
        <v>312</v>
      </c>
      <c r="B17" s="8" t="s">
        <v>13</v>
      </c>
      <c r="C17" s="60">
        <v>16495473345</v>
      </c>
      <c r="D17" s="60">
        <v>18577274103</v>
      </c>
      <c r="E17" s="60">
        <v>18902560982.200001</v>
      </c>
      <c r="F17" s="60">
        <v>16543714546.200001</v>
      </c>
      <c r="G17" s="60">
        <v>17265659812.790001</v>
      </c>
      <c r="H17" s="60">
        <v>20045072251.040001</v>
      </c>
      <c r="I17" s="48">
        <v>21168126849</v>
      </c>
      <c r="J17" s="6">
        <v>21243212540</v>
      </c>
      <c r="K17" s="162">
        <f t="shared" si="0"/>
        <v>100.4</v>
      </c>
      <c r="L17" s="6">
        <f t="shared" si="1"/>
        <v>75085691</v>
      </c>
      <c r="M17" s="19">
        <f t="shared" si="2"/>
        <v>1198140288.9599991</v>
      </c>
    </row>
    <row r="18" spans="1:13">
      <c r="A18" s="7">
        <v>313</v>
      </c>
      <c r="B18" s="8" t="s">
        <v>14</v>
      </c>
      <c r="C18" s="60">
        <v>484572393095</v>
      </c>
      <c r="D18" s="60">
        <v>496758176722</v>
      </c>
      <c r="E18" s="60">
        <v>509121392183.90997</v>
      </c>
      <c r="F18" s="60">
        <v>519682710665.98999</v>
      </c>
      <c r="G18" s="60">
        <v>533422050436.84003</v>
      </c>
      <c r="H18" s="60">
        <v>539165150368.35022</v>
      </c>
      <c r="I18" s="48">
        <v>560466378756</v>
      </c>
      <c r="J18" s="6">
        <v>593094311517</v>
      </c>
      <c r="K18" s="162">
        <f t="shared" si="0"/>
        <v>105.8</v>
      </c>
      <c r="L18" s="6">
        <f t="shared" si="1"/>
        <v>32627932761</v>
      </c>
      <c r="M18" s="19">
        <f t="shared" si="2"/>
        <v>53929161148.64978</v>
      </c>
    </row>
    <row r="19" spans="1:13">
      <c r="A19" s="7">
        <v>314</v>
      </c>
      <c r="B19" s="8" t="s">
        <v>15</v>
      </c>
      <c r="C19" s="60">
        <v>53783097766</v>
      </c>
      <c r="D19" s="60">
        <v>53509978931</v>
      </c>
      <c r="E19" s="60">
        <v>54619752312.849998</v>
      </c>
      <c r="F19" s="60">
        <v>55793233274.169998</v>
      </c>
      <c r="G19" s="60">
        <v>62887497165.779999</v>
      </c>
      <c r="H19" s="60">
        <v>60624634856.629982</v>
      </c>
      <c r="I19" s="48">
        <v>63347441625</v>
      </c>
      <c r="J19" s="6">
        <v>65525835302</v>
      </c>
      <c r="K19" s="162">
        <f t="shared" si="0"/>
        <v>103.4</v>
      </c>
      <c r="L19" s="6">
        <f t="shared" si="1"/>
        <v>2178393677</v>
      </c>
      <c r="M19" s="19">
        <f t="shared" si="2"/>
        <v>4901200445.370018</v>
      </c>
    </row>
    <row r="20" spans="1:13">
      <c r="A20" s="7">
        <v>315</v>
      </c>
      <c r="B20" s="8" t="s">
        <v>16</v>
      </c>
      <c r="C20" s="60">
        <v>16336218646</v>
      </c>
      <c r="D20" s="60">
        <v>16574441241</v>
      </c>
      <c r="E20" s="60">
        <v>18284740656.84</v>
      </c>
      <c r="F20" s="60">
        <v>34830085654.260002</v>
      </c>
      <c r="G20" s="60">
        <v>39038701119.87001</v>
      </c>
      <c r="H20" s="60">
        <v>8974269121.5100002</v>
      </c>
      <c r="I20" s="48">
        <v>16902085298</v>
      </c>
      <c r="J20" s="6">
        <v>13085647192</v>
      </c>
      <c r="K20" s="162">
        <f t="shared" si="0"/>
        <v>77.400000000000006</v>
      </c>
      <c r="L20" s="6">
        <f t="shared" si="1"/>
        <v>-3816438106</v>
      </c>
      <c r="M20" s="19">
        <f t="shared" si="2"/>
        <v>4111378070.4899998</v>
      </c>
    </row>
    <row r="21" spans="1:13">
      <c r="A21" s="7">
        <v>317</v>
      </c>
      <c r="B21" s="8" t="s">
        <v>17</v>
      </c>
      <c r="C21" s="60">
        <v>22212779025</v>
      </c>
      <c r="D21" s="60">
        <v>20240336075</v>
      </c>
      <c r="E21" s="60">
        <v>21467620619.630001</v>
      </c>
      <c r="F21" s="60">
        <v>20216267627.029999</v>
      </c>
      <c r="G21" s="60">
        <v>28615288911.310001</v>
      </c>
      <c r="H21" s="60">
        <v>16782229299.219999</v>
      </c>
      <c r="I21" s="48">
        <v>15984813699</v>
      </c>
      <c r="J21" s="6">
        <v>4674435360</v>
      </c>
      <c r="K21" s="162">
        <f t="shared" si="0"/>
        <v>29.2</v>
      </c>
      <c r="L21" s="6">
        <f t="shared" si="1"/>
        <v>-11310378339</v>
      </c>
      <c r="M21" s="19">
        <f t="shared" si="2"/>
        <v>-12107793939.219999</v>
      </c>
    </row>
    <row r="22" spans="1:13">
      <c r="A22" s="7">
        <v>321</v>
      </c>
      <c r="B22" s="8" t="s">
        <v>18</v>
      </c>
      <c r="C22" s="60">
        <v>2428182882</v>
      </c>
      <c r="D22" s="60">
        <v>2960552435</v>
      </c>
      <c r="E22" s="60">
        <v>3231735069.1999998</v>
      </c>
      <c r="F22" s="60">
        <v>3425016820.1399999</v>
      </c>
      <c r="G22" s="60">
        <v>3642304285.4899998</v>
      </c>
      <c r="H22" s="60">
        <v>3927443927.96</v>
      </c>
      <c r="I22" s="48">
        <v>4257427000</v>
      </c>
      <c r="J22" s="6">
        <v>4337427000</v>
      </c>
      <c r="K22" s="162">
        <f t="shared" si="0"/>
        <v>101.9</v>
      </c>
      <c r="L22" s="6">
        <f t="shared" si="1"/>
        <v>80000000</v>
      </c>
      <c r="M22" s="19">
        <f t="shared" si="2"/>
        <v>409983072.03999996</v>
      </c>
    </row>
    <row r="23" spans="1:13">
      <c r="A23" s="7">
        <v>322</v>
      </c>
      <c r="B23" s="8" t="s">
        <v>19</v>
      </c>
      <c r="C23" s="60">
        <v>27987740698</v>
      </c>
      <c r="D23" s="60">
        <v>34575111654</v>
      </c>
      <c r="E23" s="60">
        <v>32778047682.220001</v>
      </c>
      <c r="F23" s="60">
        <v>37352427450.43</v>
      </c>
      <c r="G23" s="60">
        <v>47103897859.339996</v>
      </c>
      <c r="H23" s="60">
        <v>27735040663.390011</v>
      </c>
      <c r="I23" s="48">
        <v>38348684259</v>
      </c>
      <c r="J23" s="6">
        <v>35596304470</v>
      </c>
      <c r="K23" s="162">
        <f t="shared" si="0"/>
        <v>92.8</v>
      </c>
      <c r="L23" s="6">
        <f t="shared" si="1"/>
        <v>-2752379789</v>
      </c>
      <c r="M23" s="19">
        <f t="shared" si="2"/>
        <v>7861263806.6099892</v>
      </c>
    </row>
    <row r="24" spans="1:13">
      <c r="A24" s="7">
        <v>327</v>
      </c>
      <c r="B24" s="8" t="s">
        <v>20</v>
      </c>
      <c r="C24" s="60">
        <v>47338514271</v>
      </c>
      <c r="D24" s="60">
        <v>39220251474</v>
      </c>
      <c r="E24" s="60">
        <v>34668979514.540001</v>
      </c>
      <c r="F24" s="60">
        <v>41506848827.860001</v>
      </c>
      <c r="G24" s="60">
        <v>73683361805.720001</v>
      </c>
      <c r="H24" s="60">
        <v>54408771423.900002</v>
      </c>
      <c r="I24" s="48">
        <v>55090121517</v>
      </c>
      <c r="J24" s="6">
        <v>44018621184</v>
      </c>
      <c r="K24" s="162">
        <f t="shared" si="0"/>
        <v>79.900000000000006</v>
      </c>
      <c r="L24" s="6">
        <f t="shared" si="1"/>
        <v>-11071500333</v>
      </c>
      <c r="M24" s="19">
        <f t="shared" si="2"/>
        <v>-10390150239.900002</v>
      </c>
    </row>
    <row r="25" spans="1:13">
      <c r="A25" s="7">
        <v>328</v>
      </c>
      <c r="B25" s="8" t="s">
        <v>21</v>
      </c>
      <c r="C25" s="60">
        <v>587253196</v>
      </c>
      <c r="D25" s="60">
        <v>570457311</v>
      </c>
      <c r="E25" s="60">
        <v>587797132.32000005</v>
      </c>
      <c r="F25" s="60">
        <v>622939475.13</v>
      </c>
      <c r="G25" s="60">
        <v>685717268.20000005</v>
      </c>
      <c r="H25" s="60">
        <v>709322003.51999998</v>
      </c>
      <c r="I25" s="48">
        <v>1406383380</v>
      </c>
      <c r="J25" s="6">
        <v>1366509265</v>
      </c>
      <c r="K25" s="162">
        <f t="shared" si="0"/>
        <v>97.2</v>
      </c>
      <c r="L25" s="6">
        <f t="shared" si="1"/>
        <v>-39874115</v>
      </c>
      <c r="M25" s="19">
        <f t="shared" si="2"/>
        <v>657187261.48000002</v>
      </c>
    </row>
    <row r="26" spans="1:13">
      <c r="A26" s="7">
        <v>329</v>
      </c>
      <c r="B26" s="8" t="s">
        <v>22</v>
      </c>
      <c r="C26" s="60">
        <v>47848320498</v>
      </c>
      <c r="D26" s="60">
        <v>51068863892</v>
      </c>
      <c r="E26" s="60">
        <v>52347719139.650002</v>
      </c>
      <c r="F26" s="60">
        <v>48611539412.379997</v>
      </c>
      <c r="G26" s="60">
        <v>48286414815.459999</v>
      </c>
      <c r="H26" s="60">
        <v>54989362118.440002</v>
      </c>
      <c r="I26" s="48">
        <v>51964634569</v>
      </c>
      <c r="J26" s="6">
        <v>46085751306</v>
      </c>
      <c r="K26" s="162">
        <f t="shared" si="0"/>
        <v>88.7</v>
      </c>
      <c r="L26" s="6">
        <f t="shared" si="1"/>
        <v>-5878883263</v>
      </c>
      <c r="M26" s="19">
        <f t="shared" si="2"/>
        <v>-8903610812.4400024</v>
      </c>
    </row>
    <row r="27" spans="1:13">
      <c r="A27" s="7">
        <v>333</v>
      </c>
      <c r="B27" s="8" t="s">
        <v>23</v>
      </c>
      <c r="C27" s="60">
        <v>138959133137</v>
      </c>
      <c r="D27" s="60">
        <v>138184480679</v>
      </c>
      <c r="E27" s="60">
        <v>138442836423.84</v>
      </c>
      <c r="F27" s="60">
        <v>140046248033.88</v>
      </c>
      <c r="G27" s="60">
        <v>143667574714.56</v>
      </c>
      <c r="H27" s="60">
        <v>140564292882.03003</v>
      </c>
      <c r="I27" s="48">
        <v>156525862168</v>
      </c>
      <c r="J27" s="6">
        <v>168200408947</v>
      </c>
      <c r="K27" s="162">
        <f t="shared" si="0"/>
        <v>107.5</v>
      </c>
      <c r="L27" s="6">
        <f t="shared" si="1"/>
        <v>11674546779</v>
      </c>
      <c r="M27" s="19">
        <f t="shared" si="2"/>
        <v>27636116064.969971</v>
      </c>
    </row>
    <row r="28" spans="1:13">
      <c r="A28" s="7">
        <v>334</v>
      </c>
      <c r="B28" s="8" t="s">
        <v>24</v>
      </c>
      <c r="C28" s="60">
        <v>7863232484</v>
      </c>
      <c r="D28" s="60">
        <v>8499459287</v>
      </c>
      <c r="E28" s="60">
        <v>10481670410.120001</v>
      </c>
      <c r="F28" s="60">
        <v>10930248511.18</v>
      </c>
      <c r="G28" s="60">
        <v>11522492561.24</v>
      </c>
      <c r="H28" s="60">
        <v>11770619522.450001</v>
      </c>
      <c r="I28" s="48">
        <v>12725868455</v>
      </c>
      <c r="J28" s="6">
        <v>13243891868</v>
      </c>
      <c r="K28" s="162">
        <f t="shared" si="0"/>
        <v>104.1</v>
      </c>
      <c r="L28" s="6">
        <f t="shared" si="1"/>
        <v>518023413</v>
      </c>
      <c r="M28" s="19">
        <f t="shared" si="2"/>
        <v>1473272345.5499992</v>
      </c>
    </row>
    <row r="29" spans="1:13">
      <c r="A29" s="7">
        <v>335</v>
      </c>
      <c r="B29" s="8" t="s">
        <v>25</v>
      </c>
      <c r="C29" s="60">
        <v>7848017598</v>
      </c>
      <c r="D29" s="60">
        <v>5991561256</v>
      </c>
      <c r="E29" s="60">
        <v>7368732590.9499998</v>
      </c>
      <c r="F29" s="60">
        <v>7185329248.0100002</v>
      </c>
      <c r="G29" s="60">
        <v>8528918468.3800001</v>
      </c>
      <c r="H29" s="60">
        <v>8162261357.6400003</v>
      </c>
      <c r="I29" s="48">
        <v>7286341404</v>
      </c>
      <c r="J29" s="6">
        <v>6974793532</v>
      </c>
      <c r="K29" s="162">
        <f t="shared" si="0"/>
        <v>95.7</v>
      </c>
      <c r="L29" s="6">
        <f t="shared" si="1"/>
        <v>-311547872</v>
      </c>
      <c r="M29" s="19">
        <f t="shared" si="2"/>
        <v>-1187467825.6400003</v>
      </c>
    </row>
    <row r="30" spans="1:13">
      <c r="A30" s="7">
        <v>336</v>
      </c>
      <c r="B30" s="8" t="s">
        <v>26</v>
      </c>
      <c r="C30" s="60">
        <v>20311752723</v>
      </c>
      <c r="D30" s="60">
        <v>20645438154</v>
      </c>
      <c r="E30" s="60">
        <v>21283383901.860001</v>
      </c>
      <c r="F30" s="60">
        <v>21707445564.32</v>
      </c>
      <c r="G30" s="60">
        <v>24434802976.349998</v>
      </c>
      <c r="H30" s="60">
        <v>24492447953.200001</v>
      </c>
      <c r="I30" s="48">
        <v>26103509039</v>
      </c>
      <c r="J30" s="6">
        <v>27576281384</v>
      </c>
      <c r="K30" s="162">
        <f t="shared" si="0"/>
        <v>105.6</v>
      </c>
      <c r="L30" s="6">
        <f t="shared" si="1"/>
        <v>1472772345</v>
      </c>
      <c r="M30" s="19">
        <f t="shared" si="2"/>
        <v>3083833430.7999992</v>
      </c>
    </row>
    <row r="31" spans="1:13">
      <c r="A31" s="7">
        <v>343</v>
      </c>
      <c r="B31" s="8" t="s">
        <v>27</v>
      </c>
      <c r="C31" s="60">
        <v>166689660</v>
      </c>
      <c r="D31" s="60">
        <v>203555707</v>
      </c>
      <c r="E31" s="60">
        <v>128731469.65000001</v>
      </c>
      <c r="F31" s="60">
        <v>124767143.47</v>
      </c>
      <c r="G31" s="60">
        <v>143799404.58000001</v>
      </c>
      <c r="H31" s="60">
        <v>144376480.27000001</v>
      </c>
      <c r="I31" s="48">
        <v>159684951</v>
      </c>
      <c r="J31" s="6">
        <v>165509440</v>
      </c>
      <c r="K31" s="162">
        <f t="shared" si="0"/>
        <v>103.6</v>
      </c>
      <c r="L31" s="6">
        <f t="shared" si="1"/>
        <v>5824489</v>
      </c>
      <c r="M31" s="19">
        <f t="shared" si="2"/>
        <v>21132959.729999989</v>
      </c>
    </row>
    <row r="32" spans="1:13">
      <c r="A32" s="7">
        <v>344</v>
      </c>
      <c r="B32" s="8" t="s">
        <v>28</v>
      </c>
      <c r="C32" s="60">
        <v>167529248</v>
      </c>
      <c r="D32" s="60">
        <v>167544856</v>
      </c>
      <c r="E32" s="60">
        <v>158802949.52000001</v>
      </c>
      <c r="F32" s="60">
        <v>164328233.31999999</v>
      </c>
      <c r="G32" s="60">
        <v>167002505.19999999</v>
      </c>
      <c r="H32" s="60">
        <v>168944708.86000001</v>
      </c>
      <c r="I32" s="48">
        <v>184509979</v>
      </c>
      <c r="J32" s="6">
        <v>195049398</v>
      </c>
      <c r="K32" s="162">
        <f t="shared" si="0"/>
        <v>105.7</v>
      </c>
      <c r="L32" s="6">
        <f t="shared" si="1"/>
        <v>10539419</v>
      </c>
      <c r="M32" s="19">
        <f t="shared" si="2"/>
        <v>26104689.139999986</v>
      </c>
    </row>
    <row r="33" spans="1:13">
      <c r="A33" s="7">
        <v>345</v>
      </c>
      <c r="B33" s="8" t="s">
        <v>29</v>
      </c>
      <c r="C33" s="60">
        <v>2580122517</v>
      </c>
      <c r="D33" s="60">
        <v>1205632544</v>
      </c>
      <c r="E33" s="60">
        <v>1050878476.25</v>
      </c>
      <c r="F33" s="60">
        <v>1156710296.5699999</v>
      </c>
      <c r="G33" s="60">
        <v>914308862.38</v>
      </c>
      <c r="H33" s="60">
        <v>947924300.21000004</v>
      </c>
      <c r="I33" s="48">
        <v>971816504</v>
      </c>
      <c r="J33" s="6">
        <v>1015246972</v>
      </c>
      <c r="K33" s="162">
        <f t="shared" si="0"/>
        <v>104.5</v>
      </c>
      <c r="L33" s="6">
        <f t="shared" si="1"/>
        <v>43430468</v>
      </c>
      <c r="M33" s="19">
        <f t="shared" si="2"/>
        <v>67322671.789999962</v>
      </c>
    </row>
    <row r="34" spans="1:13">
      <c r="A34" s="7">
        <v>346</v>
      </c>
      <c r="B34" s="8" t="s">
        <v>30</v>
      </c>
      <c r="C34" s="60">
        <v>2785289898</v>
      </c>
      <c r="D34" s="60">
        <v>2753079145</v>
      </c>
      <c r="E34" s="60">
        <v>2787361581.1199999</v>
      </c>
      <c r="F34" s="60">
        <v>2826372821.1799998</v>
      </c>
      <c r="G34" s="60">
        <v>2882335586.5300002</v>
      </c>
      <c r="H34" s="60">
        <v>2981920411.8200002</v>
      </c>
      <c r="I34" s="48">
        <v>3048778094</v>
      </c>
      <c r="J34" s="6">
        <v>3263423125</v>
      </c>
      <c r="K34" s="162">
        <f t="shared" si="0"/>
        <v>107</v>
      </c>
      <c r="L34" s="6">
        <f t="shared" si="1"/>
        <v>214645031</v>
      </c>
      <c r="M34" s="19">
        <f t="shared" si="2"/>
        <v>281502713.17999983</v>
      </c>
    </row>
    <row r="35" spans="1:13">
      <c r="A35" s="7">
        <v>348</v>
      </c>
      <c r="B35" s="8" t="s">
        <v>31</v>
      </c>
      <c r="C35" s="60">
        <v>131103262</v>
      </c>
      <c r="D35" s="60">
        <v>126142636</v>
      </c>
      <c r="E35" s="60">
        <v>124279458.03</v>
      </c>
      <c r="F35" s="60">
        <v>125645550.15000001</v>
      </c>
      <c r="G35" s="60">
        <v>130768903.14</v>
      </c>
      <c r="H35" s="60">
        <v>154347121.03999999</v>
      </c>
      <c r="I35" s="48">
        <v>155208058</v>
      </c>
      <c r="J35" s="6">
        <v>169561827</v>
      </c>
      <c r="K35" s="162">
        <f t="shared" si="0"/>
        <v>109.2</v>
      </c>
      <c r="L35" s="6">
        <f t="shared" si="1"/>
        <v>14353769</v>
      </c>
      <c r="M35" s="19">
        <f t="shared" si="2"/>
        <v>15214705.960000008</v>
      </c>
    </row>
    <row r="36" spans="1:13">
      <c r="A36" s="7">
        <v>349</v>
      </c>
      <c r="B36" s="8" t="s">
        <v>32</v>
      </c>
      <c r="C36" s="60">
        <v>111290593</v>
      </c>
      <c r="D36" s="60">
        <v>168384416</v>
      </c>
      <c r="E36" s="60">
        <v>177124950.44999999</v>
      </c>
      <c r="F36" s="60">
        <v>194074122.81</v>
      </c>
      <c r="G36" s="60">
        <v>217981962.47999999</v>
      </c>
      <c r="H36" s="256">
        <v>226432618.90000001</v>
      </c>
      <c r="I36" s="48">
        <v>285558570</v>
      </c>
      <c r="J36" s="6">
        <v>305095086</v>
      </c>
      <c r="K36" s="162">
        <f t="shared" si="0"/>
        <v>106.8</v>
      </c>
      <c r="L36" s="6">
        <f t="shared" si="1"/>
        <v>19536516</v>
      </c>
      <c r="M36" s="19">
        <f t="shared" si="2"/>
        <v>78662467.099999994</v>
      </c>
    </row>
    <row r="37" spans="1:13">
      <c r="A37" s="7">
        <v>353</v>
      </c>
      <c r="B37" s="8" t="s">
        <v>33</v>
      </c>
      <c r="C37" s="60">
        <v>192380897</v>
      </c>
      <c r="D37" s="60">
        <v>241785488</v>
      </c>
      <c r="E37" s="60">
        <v>210745483.09999999</v>
      </c>
      <c r="F37" s="60">
        <v>202267779.84999999</v>
      </c>
      <c r="G37" s="60">
        <v>197158597.47999999</v>
      </c>
      <c r="H37" s="256">
        <v>203474896.02000001</v>
      </c>
      <c r="I37" s="48">
        <v>253766753</v>
      </c>
      <c r="J37" s="6">
        <v>265588027</v>
      </c>
      <c r="K37" s="162">
        <f t="shared" si="0"/>
        <v>104.7</v>
      </c>
      <c r="L37" s="6">
        <f t="shared" si="1"/>
        <v>11821274</v>
      </c>
      <c r="M37" s="19">
        <f t="shared" si="2"/>
        <v>62113130.979999989</v>
      </c>
    </row>
    <row r="38" spans="1:13">
      <c r="A38" s="7">
        <v>355</v>
      </c>
      <c r="B38" s="8" t="s">
        <v>34</v>
      </c>
      <c r="C38" s="60">
        <v>151213335</v>
      </c>
      <c r="D38" s="60">
        <v>152594156</v>
      </c>
      <c r="E38" s="60">
        <v>145937047.56</v>
      </c>
      <c r="F38" s="60">
        <v>151474002.31999999</v>
      </c>
      <c r="G38" s="60">
        <v>159492769.00999999</v>
      </c>
      <c r="H38" s="256">
        <v>174067096.99000001</v>
      </c>
      <c r="I38" s="48">
        <v>290063636</v>
      </c>
      <c r="J38" s="6">
        <v>181409420</v>
      </c>
      <c r="K38" s="162">
        <f t="shared" si="0"/>
        <v>62.5</v>
      </c>
      <c r="L38" s="6">
        <f t="shared" si="1"/>
        <v>-108654216</v>
      </c>
      <c r="M38" s="19">
        <f t="shared" si="2"/>
        <v>7342323.0099999905</v>
      </c>
    </row>
    <row r="39" spans="1:13">
      <c r="A39" s="7">
        <v>358</v>
      </c>
      <c r="B39" s="8" t="s">
        <v>35</v>
      </c>
      <c r="C39" s="60">
        <v>138225116</v>
      </c>
      <c r="D39" s="60">
        <v>131019012</v>
      </c>
      <c r="E39" s="60">
        <v>137310482.88</v>
      </c>
      <c r="F39" s="60">
        <v>155074670.47999999</v>
      </c>
      <c r="G39" s="60">
        <v>178511690.72999999</v>
      </c>
      <c r="H39" s="256">
        <v>172050755.53999999</v>
      </c>
      <c r="I39" s="48">
        <v>242565156</v>
      </c>
      <c r="J39" s="6">
        <v>250011570</v>
      </c>
      <c r="K39" s="162">
        <f t="shared" si="0"/>
        <v>103.1</v>
      </c>
      <c r="L39" s="6">
        <f t="shared" si="1"/>
        <v>7446414</v>
      </c>
      <c r="M39" s="19">
        <f t="shared" si="2"/>
        <v>77960814.460000008</v>
      </c>
    </row>
    <row r="40" spans="1:13">
      <c r="A40" s="7">
        <v>359</v>
      </c>
      <c r="B40" s="8" t="s">
        <v>209</v>
      </c>
      <c r="C40" s="60"/>
      <c r="D40" s="60"/>
      <c r="E40" s="60"/>
      <c r="F40" s="60"/>
      <c r="G40" s="60"/>
      <c r="H40" s="255"/>
      <c r="I40" s="48"/>
      <c r="J40" s="6">
        <v>0</v>
      </c>
      <c r="K40" s="162"/>
      <c r="L40" s="6">
        <f t="shared" si="1"/>
        <v>0</v>
      </c>
      <c r="M40" s="19">
        <f t="shared" si="2"/>
        <v>0</v>
      </c>
    </row>
    <row r="41" spans="1:13">
      <c r="A41" s="7">
        <v>361</v>
      </c>
      <c r="B41" s="8" t="s">
        <v>36</v>
      </c>
      <c r="C41" s="60">
        <v>4879711883</v>
      </c>
      <c r="D41" s="60">
        <v>4673410435</v>
      </c>
      <c r="E41" s="60">
        <v>4467336332.4399996</v>
      </c>
      <c r="F41" s="60">
        <v>4452573266.8500004</v>
      </c>
      <c r="G41" s="60">
        <v>4693749105.6199999</v>
      </c>
      <c r="H41" s="256">
        <v>4777930160.1700001</v>
      </c>
      <c r="I41" s="48">
        <v>5133171000</v>
      </c>
      <c r="J41" s="6">
        <v>5333171000</v>
      </c>
      <c r="K41" s="162">
        <f t="shared" si="0"/>
        <v>103.9</v>
      </c>
      <c r="L41" s="6">
        <f t="shared" si="1"/>
        <v>200000000</v>
      </c>
      <c r="M41" s="19">
        <f t="shared" si="2"/>
        <v>555240839.82999992</v>
      </c>
    </row>
    <row r="42" spans="1:13" ht="25.5">
      <c r="A42" s="7">
        <v>371</v>
      </c>
      <c r="B42" s="234" t="s">
        <v>210</v>
      </c>
      <c r="C42" s="60"/>
      <c r="D42" s="60"/>
      <c r="E42" s="60"/>
      <c r="F42" s="60"/>
      <c r="G42" s="60"/>
      <c r="H42" s="255"/>
      <c r="I42" s="48"/>
      <c r="J42" s="6">
        <v>34708671</v>
      </c>
      <c r="K42" s="162"/>
      <c r="L42" s="6">
        <f t="shared" si="1"/>
        <v>34708671</v>
      </c>
      <c r="M42" s="19">
        <f t="shared" si="2"/>
        <v>34708671</v>
      </c>
    </row>
    <row r="43" spans="1:13">
      <c r="A43" s="7">
        <v>372</v>
      </c>
      <c r="B43" s="8" t="s">
        <v>37</v>
      </c>
      <c r="C43" s="60">
        <v>53103194</v>
      </c>
      <c r="D43" s="60">
        <v>52388563</v>
      </c>
      <c r="E43" s="60">
        <v>52356734.030000001</v>
      </c>
      <c r="F43" s="60">
        <v>53530107.380000003</v>
      </c>
      <c r="G43" s="60">
        <v>55788451.200000003</v>
      </c>
      <c r="H43" s="256">
        <v>57544526.359999999</v>
      </c>
      <c r="I43" s="48">
        <v>62250749</v>
      </c>
      <c r="J43" s="6">
        <v>65308562</v>
      </c>
      <c r="K43" s="162">
        <f t="shared" si="0"/>
        <v>104.9</v>
      </c>
      <c r="L43" s="6">
        <f t="shared" si="1"/>
        <v>3057813</v>
      </c>
      <c r="M43" s="19">
        <f t="shared" si="2"/>
        <v>7764035.6400000006</v>
      </c>
    </row>
    <row r="44" spans="1:13">
      <c r="A44" s="7">
        <v>373</v>
      </c>
      <c r="B44" s="8" t="s">
        <v>211</v>
      </c>
      <c r="C44" s="60"/>
      <c r="D44" s="60"/>
      <c r="E44" s="60"/>
      <c r="F44" s="60"/>
      <c r="G44" s="60"/>
      <c r="H44" s="255"/>
      <c r="I44" s="48"/>
      <c r="J44" s="6">
        <v>23515101</v>
      </c>
      <c r="K44" s="162"/>
      <c r="L44" s="6">
        <f t="shared" si="1"/>
        <v>23515101</v>
      </c>
      <c r="M44" s="19">
        <f t="shared" si="2"/>
        <v>23515101</v>
      </c>
    </row>
    <row r="45" spans="1:13">
      <c r="A45" s="7">
        <v>374</v>
      </c>
      <c r="B45" s="8" t="s">
        <v>38</v>
      </c>
      <c r="C45" s="60">
        <v>2017257118</v>
      </c>
      <c r="D45" s="60">
        <v>2034787498</v>
      </c>
      <c r="E45" s="60">
        <v>2180813134.27</v>
      </c>
      <c r="F45" s="60">
        <v>2067418818.3900001</v>
      </c>
      <c r="G45" s="60">
        <v>2105215687.45</v>
      </c>
      <c r="H45" s="256">
        <v>2208089470.5</v>
      </c>
      <c r="I45" s="48">
        <v>2559094440</v>
      </c>
      <c r="J45" s="6">
        <v>2447477421</v>
      </c>
      <c r="K45" s="162">
        <f t="shared" si="0"/>
        <v>95.6</v>
      </c>
      <c r="L45" s="6">
        <f t="shared" si="1"/>
        <v>-111617019</v>
      </c>
      <c r="M45" s="19">
        <f t="shared" si="2"/>
        <v>239387950.5</v>
      </c>
    </row>
    <row r="46" spans="1:13">
      <c r="A46" s="7">
        <v>375</v>
      </c>
      <c r="B46" s="8" t="s">
        <v>39</v>
      </c>
      <c r="C46" s="60">
        <v>322301545</v>
      </c>
      <c r="D46" s="60">
        <v>310321549</v>
      </c>
      <c r="E46" s="60">
        <v>322184992.04000002</v>
      </c>
      <c r="F46" s="60">
        <v>324447119.69</v>
      </c>
      <c r="G46" s="60">
        <v>342772988.45999998</v>
      </c>
      <c r="H46" s="256">
        <v>351653936.99000001</v>
      </c>
      <c r="I46" s="48">
        <v>351236161</v>
      </c>
      <c r="J46" s="6">
        <v>408273160</v>
      </c>
      <c r="K46" s="162">
        <f t="shared" si="0"/>
        <v>116.2</v>
      </c>
      <c r="L46" s="6">
        <f t="shared" si="1"/>
        <v>57036999</v>
      </c>
      <c r="M46" s="19">
        <f t="shared" si="2"/>
        <v>56619223.00999999</v>
      </c>
    </row>
    <row r="47" spans="1:13">
      <c r="A47" s="7">
        <v>376</v>
      </c>
      <c r="B47" s="8" t="s">
        <v>40</v>
      </c>
      <c r="C47" s="60"/>
      <c r="D47" s="60">
        <v>310467619</v>
      </c>
      <c r="E47" s="60">
        <v>275534376.29000002</v>
      </c>
      <c r="F47" s="60">
        <v>282333266.16000003</v>
      </c>
      <c r="G47" s="60">
        <v>270490912.87</v>
      </c>
      <c r="H47" s="256">
        <v>282522693.76999998</v>
      </c>
      <c r="I47" s="48">
        <v>307586476</v>
      </c>
      <c r="J47" s="6">
        <v>362975054</v>
      </c>
      <c r="K47" s="162">
        <f t="shared" si="0"/>
        <v>118</v>
      </c>
      <c r="L47" s="6">
        <f t="shared" si="1"/>
        <v>55388578</v>
      </c>
      <c r="M47" s="19">
        <f t="shared" si="2"/>
        <v>80452360.230000019</v>
      </c>
    </row>
    <row r="48" spans="1:13">
      <c r="A48" s="7">
        <v>377</v>
      </c>
      <c r="B48" s="8" t="s">
        <v>41</v>
      </c>
      <c r="C48" s="60">
        <v>814976469</v>
      </c>
      <c r="D48" s="60">
        <v>1898575137</v>
      </c>
      <c r="E48" s="60">
        <v>2603070222.0700002</v>
      </c>
      <c r="F48" s="60">
        <v>2918786506.8200002</v>
      </c>
      <c r="G48" s="60">
        <v>3169883043.9899998</v>
      </c>
      <c r="H48" s="60">
        <v>2823387116.54</v>
      </c>
      <c r="I48" s="48">
        <v>3526930833</v>
      </c>
      <c r="J48" s="6">
        <v>3670830426</v>
      </c>
      <c r="K48" s="162">
        <f t="shared" si="0"/>
        <v>104.1</v>
      </c>
      <c r="L48" s="6">
        <f t="shared" si="1"/>
        <v>143899593</v>
      </c>
      <c r="M48" s="19">
        <f t="shared" si="2"/>
        <v>847443309.46000004</v>
      </c>
    </row>
    <row r="49" spans="1:13">
      <c r="A49" s="7">
        <v>378</v>
      </c>
      <c r="B49" s="8" t="s">
        <v>228</v>
      </c>
      <c r="C49" s="60"/>
      <c r="D49" s="60"/>
      <c r="E49" s="60"/>
      <c r="F49" s="60"/>
      <c r="G49" s="60"/>
      <c r="H49" s="60"/>
      <c r="I49" s="48"/>
      <c r="J49" s="6"/>
      <c r="K49" s="162"/>
      <c r="L49" s="6"/>
      <c r="M49" s="19"/>
    </row>
    <row r="50" spans="1:13">
      <c r="A50" s="7">
        <v>381</v>
      </c>
      <c r="B50" s="8" t="s">
        <v>42</v>
      </c>
      <c r="C50" s="60">
        <v>501356229</v>
      </c>
      <c r="D50" s="60">
        <v>468618590</v>
      </c>
      <c r="E50" s="60">
        <v>463881282.47000003</v>
      </c>
      <c r="F50" s="60">
        <v>435440953.08999997</v>
      </c>
      <c r="G50" s="60">
        <v>472924502.23000002</v>
      </c>
      <c r="H50" s="60">
        <v>496107041.56999999</v>
      </c>
      <c r="I50" s="48">
        <v>518777692</v>
      </c>
      <c r="J50" s="6">
        <v>646040186</v>
      </c>
      <c r="K50" s="162">
        <f t="shared" si="0"/>
        <v>124.5</v>
      </c>
      <c r="L50" s="6">
        <f t="shared" si="1"/>
        <v>127262494</v>
      </c>
      <c r="M50" s="19">
        <f t="shared" si="2"/>
        <v>149933144.43000001</v>
      </c>
    </row>
    <row r="51" spans="1:13">
      <c r="A51" s="7">
        <v>396</v>
      </c>
      <c r="B51" s="8" t="s">
        <v>43</v>
      </c>
      <c r="C51" s="60">
        <v>55633280057</v>
      </c>
      <c r="D51" s="60">
        <v>57088552460</v>
      </c>
      <c r="E51" s="60">
        <v>57842611398.029999</v>
      </c>
      <c r="F51" s="60">
        <v>55894684708.519997</v>
      </c>
      <c r="G51" s="60">
        <v>53193699830.370003</v>
      </c>
      <c r="H51" s="60">
        <v>40653886070.459999</v>
      </c>
      <c r="I51" s="48">
        <v>46342500000</v>
      </c>
      <c r="J51" s="6">
        <v>46192500000</v>
      </c>
      <c r="K51" s="162">
        <f t="shared" si="0"/>
        <v>99.7</v>
      </c>
      <c r="L51" s="6">
        <f t="shared" si="1"/>
        <v>-150000000</v>
      </c>
      <c r="M51" s="19">
        <f t="shared" si="2"/>
        <v>5538613929.5400009</v>
      </c>
    </row>
    <row r="52" spans="1:13">
      <c r="A52" s="7">
        <v>397</v>
      </c>
      <c r="B52" s="8" t="s">
        <v>44</v>
      </c>
      <c r="C52" s="60">
        <v>251167873</v>
      </c>
      <c r="D52" s="60">
        <v>307728668</v>
      </c>
      <c r="E52" s="60">
        <v>267892750</v>
      </c>
      <c r="F52" s="60">
        <v>205233301.33000001</v>
      </c>
      <c r="G52" s="60">
        <v>262807547.59999999</v>
      </c>
      <c r="H52" s="60">
        <v>336496799.50999999</v>
      </c>
      <c r="I52" s="48">
        <v>1245000000</v>
      </c>
      <c r="J52" s="6">
        <v>1305000000</v>
      </c>
      <c r="K52" s="162">
        <f t="shared" si="0"/>
        <v>104.8</v>
      </c>
      <c r="L52" s="6">
        <f t="shared" si="1"/>
        <v>60000000</v>
      </c>
      <c r="M52" s="19">
        <f t="shared" si="2"/>
        <v>968503200.49000001</v>
      </c>
    </row>
    <row r="53" spans="1:13">
      <c r="A53" s="7">
        <v>398</v>
      </c>
      <c r="B53" s="8" t="s">
        <v>45</v>
      </c>
      <c r="C53" s="60">
        <v>134436825094</v>
      </c>
      <c r="D53" s="60">
        <v>119990606758</v>
      </c>
      <c r="E53" s="60">
        <v>124442619358.64</v>
      </c>
      <c r="F53" s="60">
        <v>130052010022.08</v>
      </c>
      <c r="G53" s="60">
        <v>125877042644.28</v>
      </c>
      <c r="H53" s="60">
        <v>132727218108.7</v>
      </c>
      <c r="I53" s="48">
        <v>146147098675</v>
      </c>
      <c r="J53" s="6">
        <v>158962738236</v>
      </c>
      <c r="K53" s="162">
        <f t="shared" si="0"/>
        <v>108.8</v>
      </c>
      <c r="L53" s="6">
        <f t="shared" si="1"/>
        <v>12815639561</v>
      </c>
      <c r="M53" s="19">
        <f t="shared" si="2"/>
        <v>26235520127.300003</v>
      </c>
    </row>
    <row r="54" spans="1:13">
      <c r="A54" s="9"/>
      <c r="B54" s="10"/>
      <c r="C54" s="58"/>
      <c r="D54" s="58"/>
      <c r="E54" s="58"/>
      <c r="F54" s="58"/>
      <c r="G54" s="58"/>
      <c r="H54" s="58"/>
      <c r="I54" s="48"/>
      <c r="J54" s="11"/>
      <c r="K54" s="163"/>
      <c r="L54" s="6"/>
      <c r="M54" s="19"/>
    </row>
    <row r="55" spans="1:13" ht="13.5" thickBot="1">
      <c r="A55" s="12"/>
      <c r="B55" s="13"/>
      <c r="C55" s="59"/>
      <c r="D55" s="59"/>
      <c r="E55" s="59"/>
      <c r="F55" s="59"/>
      <c r="G55" s="59"/>
      <c r="H55" s="59"/>
      <c r="I55" s="161"/>
      <c r="J55" s="14"/>
      <c r="K55" s="164"/>
      <c r="L55" s="14"/>
      <c r="M55" s="46"/>
    </row>
    <row r="56" spans="1:13" ht="17.25" customHeight="1" thickTop="1" thickBot="1">
      <c r="A56" s="15"/>
      <c r="B56" s="16" t="s">
        <v>46</v>
      </c>
      <c r="C56" s="17">
        <f t="shared" ref="C56:M56" si="3">SUM(C8:C55)</f>
        <v>1155526204732</v>
      </c>
      <c r="D56" s="17">
        <f t="shared" si="3"/>
        <v>1152386677402</v>
      </c>
      <c r="E56" s="17">
        <f t="shared" si="3"/>
        <v>1173127823286.1997</v>
      </c>
      <c r="F56" s="17">
        <f t="shared" si="3"/>
        <v>1211608153163.8999</v>
      </c>
      <c r="G56" s="17">
        <f t="shared" si="3"/>
        <v>1297321588340.9399</v>
      </c>
      <c r="H56" s="17">
        <f>SUM(H8:H55)</f>
        <v>1219843518371.9602</v>
      </c>
      <c r="I56" s="98">
        <f t="shared" si="3"/>
        <v>1309272037180</v>
      </c>
      <c r="J56" s="17">
        <f t="shared" si="3"/>
        <v>1342095403539</v>
      </c>
      <c r="K56" s="273">
        <f t="shared" ref="K56" si="4">IF(I56=0," ",IF(I56&gt;0,ROUND(J56/I56*100,1)))</f>
        <v>102.5</v>
      </c>
      <c r="L56" s="17">
        <f t="shared" si="3"/>
        <v>32823366359</v>
      </c>
      <c r="M56" s="270">
        <f t="shared" si="3"/>
        <v>122251885167.03976</v>
      </c>
    </row>
    <row r="57" spans="1:13" ht="13.5" thickBot="1"/>
    <row r="58" spans="1:13" ht="13.5" thickBot="1">
      <c r="B58" s="62" t="s">
        <v>194</v>
      </c>
      <c r="C58" s="63">
        <f>'T1 příjmy'!C56-'T4 výdaje'!C56</f>
        <v>-142770831542</v>
      </c>
      <c r="D58" s="63">
        <f>'T1 příjmy'!D56-'T4 výdaje'!D56</f>
        <v>-100999808092</v>
      </c>
      <c r="E58" s="63">
        <f>'T1 příjmy'!E56-'T4 výdaje'!E56</f>
        <v>-81264426905.179687</v>
      </c>
      <c r="F58" s="63">
        <f>'T1 příjmy'!F56-'T4 výdaje'!F56</f>
        <v>-77782245253.919922</v>
      </c>
      <c r="G58" s="63">
        <f>'T1 příjmy'!G56-'T4 výdaje'!G56</f>
        <v>-62804243282.200195</v>
      </c>
      <c r="H58" s="63">
        <f>'T1 příjmy'!H56-'T4 výdaje'!H56</f>
        <v>61774041352.330322</v>
      </c>
      <c r="I58" s="63">
        <f>'T1 příjmy'!I56-'T4 výdaje'!I56</f>
        <v>-60000000000</v>
      </c>
      <c r="J58" s="224">
        <f>'T1 příjmy'!J56-'T4 výdaje'!J56</f>
        <v>-50000000000</v>
      </c>
      <c r="K58" s="174"/>
    </row>
  </sheetData>
  <mergeCells count="1">
    <mergeCell ref="B5:J5"/>
  </mergeCells>
  <phoneticPr fontId="0" type="noConversion"/>
  <printOptions horizontalCentered="1"/>
  <pageMargins left="0.43307086614173229" right="0.31496062992125984" top="0.42" bottom="0.59055118110236227" header="0.28999999999999998" footer="0.31496062992125984"/>
  <pageSetup paperSize="9" scale="62" orientation="landscape" r:id="rId1"/>
  <headerFooter alignWithMargins="0"/>
  <ignoredErrors>
    <ignoredError sqref="K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9"/>
  <sheetViews>
    <sheetView zoomScale="84" zoomScaleNormal="84" workbookViewId="0">
      <pane xSplit="2" ySplit="7" topLeftCell="C38" activePane="bottomRight" state="frozen"/>
      <selection activeCell="F31" sqref="F31"/>
      <selection pane="topRight" activeCell="F31" sqref="F31"/>
      <selection pane="bottomLeft" activeCell="F31" sqref="F31"/>
      <selection pane="bottomRight" activeCell="I74" sqref="I74"/>
    </sheetView>
  </sheetViews>
  <sheetFormatPr defaultColWidth="9.33203125" defaultRowHeight="12.75"/>
  <cols>
    <col min="1" max="1" width="9.33203125" style="1"/>
    <col min="2" max="2" width="45.1640625" style="1" customWidth="1"/>
    <col min="3" max="4" width="19.5" style="1" hidden="1" customWidth="1"/>
    <col min="5" max="5" width="19" style="1" customWidth="1"/>
    <col min="6" max="7" width="19.33203125" style="1" customWidth="1"/>
    <col min="8" max="10" width="19.33203125" style="1" bestFit="1" customWidth="1"/>
    <col min="11" max="12" width="19.33203125" style="1" customWidth="1"/>
    <col min="13" max="13" width="9.83203125" style="1" bestFit="1" customWidth="1"/>
    <col min="14" max="14" width="17.6640625" style="1" bestFit="1" customWidth="1"/>
    <col min="15" max="15" width="18.6640625" style="1" customWidth="1"/>
    <col min="16" max="16384" width="9.33203125" style="1"/>
  </cols>
  <sheetData>
    <row r="1" spans="1:15">
      <c r="J1" s="2"/>
      <c r="K1" s="2"/>
      <c r="L1" s="1" t="s">
        <v>49</v>
      </c>
    </row>
    <row r="3" spans="1:15" ht="14.25">
      <c r="B3" s="20" t="s">
        <v>225</v>
      </c>
      <c r="C3" s="20"/>
      <c r="D3" s="20"/>
      <c r="E3" s="20"/>
      <c r="F3" s="20"/>
      <c r="G3" s="20"/>
      <c r="H3" s="20"/>
    </row>
    <row r="4" spans="1:15">
      <c r="B4" s="87" t="s">
        <v>331</v>
      </c>
      <c r="J4" s="2"/>
      <c r="L4" s="2"/>
      <c r="M4" s="2"/>
    </row>
    <row r="5" spans="1:15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159"/>
    </row>
    <row r="6" spans="1:15" ht="13.5" thickBot="1">
      <c r="L6" s="1" t="s">
        <v>1</v>
      </c>
    </row>
    <row r="7" spans="1:15" ht="41.25" customHeight="1" thickBot="1">
      <c r="A7" s="49" t="s">
        <v>2</v>
      </c>
      <c r="B7" s="50" t="s">
        <v>3</v>
      </c>
      <c r="C7" s="56" t="s">
        <v>116</v>
      </c>
      <c r="D7" s="61" t="s">
        <v>60</v>
      </c>
      <c r="E7" s="61" t="s">
        <v>114</v>
      </c>
      <c r="F7" s="61" t="s">
        <v>188</v>
      </c>
      <c r="G7" s="61" t="s">
        <v>189</v>
      </c>
      <c r="H7" s="61" t="s">
        <v>212</v>
      </c>
      <c r="I7" s="90" t="s">
        <v>213</v>
      </c>
      <c r="J7" s="51">
        <v>2018</v>
      </c>
      <c r="K7" s="51">
        <v>2019</v>
      </c>
      <c r="L7" s="51">
        <v>2020</v>
      </c>
      <c r="M7" s="168" t="s">
        <v>214</v>
      </c>
      <c r="N7" s="90" t="s">
        <v>215</v>
      </c>
      <c r="O7" s="155" t="s">
        <v>216</v>
      </c>
    </row>
    <row r="8" spans="1:15">
      <c r="A8" s="4">
        <v>301</v>
      </c>
      <c r="B8" s="5" t="s">
        <v>4</v>
      </c>
      <c r="C8" s="60">
        <v>329638831</v>
      </c>
      <c r="D8" s="60">
        <v>359176253</v>
      </c>
      <c r="E8" s="60">
        <v>340525339</v>
      </c>
      <c r="F8" s="60">
        <v>350998207</v>
      </c>
      <c r="G8" s="60">
        <v>371062516</v>
      </c>
      <c r="H8" s="60">
        <v>388769709.41000003</v>
      </c>
      <c r="I8" s="48">
        <v>437782562</v>
      </c>
      <c r="J8" s="48">
        <v>474162962</v>
      </c>
      <c r="K8" s="48">
        <v>365006562</v>
      </c>
      <c r="L8" s="48">
        <v>365275362</v>
      </c>
      <c r="M8" s="170">
        <f>IF(I8=0," ",IF(I8&gt;0,ROUND(J8/I8*100,1)))</f>
        <v>108.3</v>
      </c>
      <c r="N8" s="6">
        <f>J8-I8</f>
        <v>36380400</v>
      </c>
      <c r="O8" s="19">
        <f>J8-H8</f>
        <v>85393252.589999974</v>
      </c>
    </row>
    <row r="9" spans="1:15">
      <c r="A9" s="7">
        <v>302</v>
      </c>
      <c r="B9" s="8" t="s">
        <v>5</v>
      </c>
      <c r="C9" s="60">
        <v>1083270327</v>
      </c>
      <c r="D9" s="60">
        <v>1079288974</v>
      </c>
      <c r="E9" s="60">
        <v>1025420285</v>
      </c>
      <c r="F9" s="60">
        <v>1122215933</v>
      </c>
      <c r="G9" s="60">
        <v>1135522581.4300001</v>
      </c>
      <c r="H9" s="60">
        <v>1165430303.6199999</v>
      </c>
      <c r="I9" s="48">
        <v>1238934864</v>
      </c>
      <c r="J9" s="48">
        <v>1328088768</v>
      </c>
      <c r="K9" s="48">
        <v>1300426930</v>
      </c>
      <c r="L9" s="48">
        <v>1314584566</v>
      </c>
      <c r="M9" s="170">
        <f t="shared" ref="M9:M56" si="0">IF(I9=0," ",IF(I9&gt;0,ROUND(J9/I9*100,1)))</f>
        <v>107.2</v>
      </c>
      <c r="N9" s="6">
        <f t="shared" ref="N9:N53" si="1">J9-I9</f>
        <v>89153904</v>
      </c>
      <c r="O9" s="19">
        <f t="shared" ref="O9:O53" si="2">J9-H9</f>
        <v>162658464.38000011</v>
      </c>
    </row>
    <row r="10" spans="1:15">
      <c r="A10" s="7">
        <v>303</v>
      </c>
      <c r="B10" s="8" t="s">
        <v>6</v>
      </c>
      <c r="C10" s="60">
        <v>500200071</v>
      </c>
      <c r="D10" s="60">
        <v>489457508</v>
      </c>
      <c r="E10" s="60">
        <v>489441315</v>
      </c>
      <c r="F10" s="60">
        <v>470786398</v>
      </c>
      <c r="G10" s="60">
        <v>490468571.10000002</v>
      </c>
      <c r="H10" s="60">
        <v>522198946.25</v>
      </c>
      <c r="I10" s="48">
        <v>556147461</v>
      </c>
      <c r="J10" s="48">
        <v>588562865</v>
      </c>
      <c r="K10" s="48">
        <v>597174771</v>
      </c>
      <c r="L10" s="48">
        <v>604838081</v>
      </c>
      <c r="M10" s="170">
        <f t="shared" si="0"/>
        <v>105.8</v>
      </c>
      <c r="N10" s="6">
        <f t="shared" si="1"/>
        <v>32415404</v>
      </c>
      <c r="O10" s="19">
        <f t="shared" si="2"/>
        <v>66363918.75</v>
      </c>
    </row>
    <row r="11" spans="1:15">
      <c r="A11" s="7">
        <v>304</v>
      </c>
      <c r="B11" s="8" t="s">
        <v>7</v>
      </c>
      <c r="C11" s="60">
        <v>656783221</v>
      </c>
      <c r="D11" s="60">
        <v>659587231</v>
      </c>
      <c r="E11" s="60">
        <v>645321894</v>
      </c>
      <c r="F11" s="60">
        <v>683796117</v>
      </c>
      <c r="G11" s="60">
        <v>1580850915.6300001</v>
      </c>
      <c r="H11" s="60">
        <v>819027589.50999999</v>
      </c>
      <c r="I11" s="48">
        <v>1135677752</v>
      </c>
      <c r="J11" s="48">
        <v>1100992654</v>
      </c>
      <c r="K11" s="48">
        <v>1102610302</v>
      </c>
      <c r="L11" s="48">
        <v>1083123254</v>
      </c>
      <c r="M11" s="170">
        <f t="shared" si="0"/>
        <v>96.9</v>
      </c>
      <c r="N11" s="6">
        <f t="shared" si="1"/>
        <v>-34685098</v>
      </c>
      <c r="O11" s="19">
        <f t="shared" si="2"/>
        <v>281965064.49000001</v>
      </c>
    </row>
    <row r="12" spans="1:15">
      <c r="A12" s="7">
        <v>305</v>
      </c>
      <c r="B12" s="8" t="s">
        <v>8</v>
      </c>
      <c r="C12" s="60">
        <v>1123104453</v>
      </c>
      <c r="D12" s="60">
        <v>1085946502</v>
      </c>
      <c r="E12" s="60">
        <v>1162156580</v>
      </c>
      <c r="F12" s="60">
        <v>1174065657</v>
      </c>
      <c r="G12" s="60">
        <v>1207680789.51</v>
      </c>
      <c r="H12" s="60">
        <v>1426427407.28</v>
      </c>
      <c r="I12" s="6">
        <v>1652946000</v>
      </c>
      <c r="J12" s="6">
        <v>1927584000</v>
      </c>
      <c r="K12" s="6">
        <v>1980530000</v>
      </c>
      <c r="L12" s="6">
        <v>1980530000</v>
      </c>
      <c r="M12" s="170">
        <f t="shared" si="0"/>
        <v>116.6</v>
      </c>
      <c r="N12" s="6">
        <f t="shared" si="1"/>
        <v>274638000</v>
      </c>
      <c r="O12" s="19">
        <f t="shared" si="2"/>
        <v>501156592.72000003</v>
      </c>
    </row>
    <row r="13" spans="1:15">
      <c r="A13" s="7">
        <v>306</v>
      </c>
      <c r="B13" s="8" t="s">
        <v>9</v>
      </c>
      <c r="C13" s="60">
        <v>5868538469</v>
      </c>
      <c r="D13" s="60">
        <v>5756941922</v>
      </c>
      <c r="E13" s="60">
        <v>6153046924</v>
      </c>
      <c r="F13" s="60">
        <v>6028454229</v>
      </c>
      <c r="G13" s="60">
        <v>6506682271.5100002</v>
      </c>
      <c r="H13" s="60">
        <v>7073737698.2299995</v>
      </c>
      <c r="I13" s="6">
        <v>7645216705</v>
      </c>
      <c r="J13" s="6">
        <v>7886307254</v>
      </c>
      <c r="K13" s="6">
        <v>7818917437</v>
      </c>
      <c r="L13" s="6">
        <v>7753248240</v>
      </c>
      <c r="M13" s="170">
        <f t="shared" si="0"/>
        <v>103.2</v>
      </c>
      <c r="N13" s="6">
        <f t="shared" si="1"/>
        <v>241090549</v>
      </c>
      <c r="O13" s="19">
        <f t="shared" si="2"/>
        <v>812569555.77000046</v>
      </c>
    </row>
    <row r="14" spans="1:15">
      <c r="A14" s="7">
        <v>307</v>
      </c>
      <c r="B14" s="8" t="s">
        <v>10</v>
      </c>
      <c r="C14" s="60">
        <v>45692085380</v>
      </c>
      <c r="D14" s="60">
        <v>42913644297</v>
      </c>
      <c r="E14" s="60">
        <v>41346222412</v>
      </c>
      <c r="F14" s="60">
        <v>41012543105</v>
      </c>
      <c r="G14" s="60">
        <v>47134191821.190002</v>
      </c>
      <c r="H14" s="60">
        <v>45668193656.400002</v>
      </c>
      <c r="I14" s="6">
        <v>52497563314</v>
      </c>
      <c r="J14" s="6">
        <v>57743137198</v>
      </c>
      <c r="K14" s="6">
        <v>62628407622</v>
      </c>
      <c r="L14" s="6">
        <v>64280513750</v>
      </c>
      <c r="M14" s="170">
        <f t="shared" si="0"/>
        <v>110</v>
      </c>
      <c r="N14" s="6">
        <f t="shared" si="1"/>
        <v>5245573884</v>
      </c>
      <c r="O14" s="19">
        <f t="shared" si="2"/>
        <v>12074943541.599998</v>
      </c>
    </row>
    <row r="15" spans="1:15">
      <c r="A15" s="7">
        <v>308</v>
      </c>
      <c r="B15" s="8" t="s">
        <v>11</v>
      </c>
      <c r="C15" s="60">
        <v>245046833</v>
      </c>
      <c r="D15" s="60">
        <v>245052936</v>
      </c>
      <c r="E15" s="60">
        <v>295754732</v>
      </c>
      <c r="F15" s="60">
        <v>306219385</v>
      </c>
      <c r="G15" s="60">
        <v>310410618.25999999</v>
      </c>
      <c r="H15" s="60">
        <v>371137401.38999999</v>
      </c>
      <c r="I15" s="6">
        <v>417769097</v>
      </c>
      <c r="J15" s="6">
        <v>427726661</v>
      </c>
      <c r="K15" s="6">
        <v>427726661</v>
      </c>
      <c r="L15" s="6">
        <v>427726661</v>
      </c>
      <c r="M15" s="170">
        <f t="shared" si="0"/>
        <v>102.4</v>
      </c>
      <c r="N15" s="6">
        <f t="shared" si="1"/>
        <v>9957564</v>
      </c>
      <c r="O15" s="19">
        <f t="shared" si="2"/>
        <v>56589259.610000014</v>
      </c>
    </row>
    <row r="16" spans="1:15">
      <c r="A16" s="7">
        <v>309</v>
      </c>
      <c r="B16" s="8" t="s">
        <v>12</v>
      </c>
      <c r="C16" s="60">
        <v>79292019</v>
      </c>
      <c r="D16" s="60">
        <v>85405016</v>
      </c>
      <c r="E16" s="60">
        <v>89511335</v>
      </c>
      <c r="F16" s="60">
        <v>95743100</v>
      </c>
      <c r="G16" s="60">
        <v>104874360.56999999</v>
      </c>
      <c r="H16" s="60">
        <v>111283855.20999999</v>
      </c>
      <c r="I16" s="6">
        <v>110055332</v>
      </c>
      <c r="J16" s="6">
        <v>128789360</v>
      </c>
      <c r="K16" s="6">
        <v>128276673</v>
      </c>
      <c r="L16" s="6">
        <v>128537841</v>
      </c>
      <c r="M16" s="170">
        <f t="shared" si="0"/>
        <v>117</v>
      </c>
      <c r="N16" s="6">
        <f t="shared" si="1"/>
        <v>18734028</v>
      </c>
      <c r="O16" s="19">
        <f t="shared" si="2"/>
        <v>17505504.790000007</v>
      </c>
    </row>
    <row r="17" spans="1:15">
      <c r="A17" s="7">
        <v>312</v>
      </c>
      <c r="B17" s="8" t="s">
        <v>13</v>
      </c>
      <c r="C17" s="60">
        <v>16249617112</v>
      </c>
      <c r="D17" s="60">
        <v>18289544385</v>
      </c>
      <c r="E17" s="60">
        <v>18666332418</v>
      </c>
      <c r="F17" s="60">
        <v>16285816207</v>
      </c>
      <c r="G17" s="60">
        <v>16926635944.66</v>
      </c>
      <c r="H17" s="60">
        <v>19793711921.169998</v>
      </c>
      <c r="I17" s="6">
        <v>20728940027</v>
      </c>
      <c r="J17" s="6">
        <v>20831502236</v>
      </c>
      <c r="K17" s="6">
        <v>21849315778</v>
      </c>
      <c r="L17" s="6">
        <v>21869379221</v>
      </c>
      <c r="M17" s="170">
        <f t="shared" si="0"/>
        <v>100.5</v>
      </c>
      <c r="N17" s="6">
        <f t="shared" si="1"/>
        <v>102562209</v>
      </c>
      <c r="O17" s="19">
        <f t="shared" si="2"/>
        <v>1037790314.8300018</v>
      </c>
    </row>
    <row r="18" spans="1:15">
      <c r="A18" s="7">
        <v>313</v>
      </c>
      <c r="B18" s="8" t="s">
        <v>14</v>
      </c>
      <c r="C18" s="60">
        <v>478446144825</v>
      </c>
      <c r="D18" s="60">
        <v>490186098232</v>
      </c>
      <c r="E18" s="60">
        <v>500623955327</v>
      </c>
      <c r="F18" s="60">
        <v>509536270018</v>
      </c>
      <c r="G18" s="60">
        <v>522240387019.13</v>
      </c>
      <c r="H18" s="60">
        <v>530704513240.34998</v>
      </c>
      <c r="I18" s="6">
        <v>554277188607</v>
      </c>
      <c r="J18" s="6">
        <v>587654232886</v>
      </c>
      <c r="K18" s="6">
        <v>609274941325</v>
      </c>
      <c r="L18" s="6">
        <v>628087497626</v>
      </c>
      <c r="M18" s="170">
        <f t="shared" si="0"/>
        <v>106</v>
      </c>
      <c r="N18" s="6">
        <f t="shared" si="1"/>
        <v>33377044279</v>
      </c>
      <c r="O18" s="19">
        <f t="shared" si="2"/>
        <v>56949719645.650024</v>
      </c>
    </row>
    <row r="19" spans="1:15">
      <c r="A19" s="7">
        <v>314</v>
      </c>
      <c r="B19" s="8" t="s">
        <v>15</v>
      </c>
      <c r="C19" s="60">
        <v>52437189895</v>
      </c>
      <c r="D19" s="60">
        <v>51986456353</v>
      </c>
      <c r="E19" s="60">
        <v>52839807455</v>
      </c>
      <c r="F19" s="60">
        <v>54309686859</v>
      </c>
      <c r="G19" s="60">
        <v>57336265815.32</v>
      </c>
      <c r="H19" s="60">
        <v>60333900673.580002</v>
      </c>
      <c r="I19" s="6">
        <v>62644060414</v>
      </c>
      <c r="J19" s="6">
        <v>64713136143</v>
      </c>
      <c r="K19" s="6">
        <v>64992596215</v>
      </c>
      <c r="L19" s="6">
        <v>65098253998</v>
      </c>
      <c r="M19" s="170">
        <f t="shared" si="0"/>
        <v>103.3</v>
      </c>
      <c r="N19" s="6">
        <f t="shared" si="1"/>
        <v>2069075729</v>
      </c>
      <c r="O19" s="19">
        <f t="shared" si="2"/>
        <v>4379235469.4199982</v>
      </c>
    </row>
    <row r="20" spans="1:15">
      <c r="A20" s="7">
        <v>315</v>
      </c>
      <c r="B20" s="8" t="s">
        <v>16</v>
      </c>
      <c r="C20" s="60">
        <v>3415718238</v>
      </c>
      <c r="D20" s="60">
        <v>2830670070</v>
      </c>
      <c r="E20" s="60">
        <v>2748732602</v>
      </c>
      <c r="F20" s="60">
        <v>3543563355</v>
      </c>
      <c r="G20" s="60">
        <v>3919765467.7199998</v>
      </c>
      <c r="H20" s="60">
        <v>4339451369.0500002</v>
      </c>
      <c r="I20" s="6">
        <v>6393324723</v>
      </c>
      <c r="J20" s="6">
        <v>6412747192</v>
      </c>
      <c r="K20" s="6">
        <v>6835924212</v>
      </c>
      <c r="L20" s="6">
        <v>7840075340</v>
      </c>
      <c r="M20" s="170">
        <f t="shared" si="0"/>
        <v>100.3</v>
      </c>
      <c r="N20" s="6">
        <f t="shared" si="1"/>
        <v>19422469</v>
      </c>
      <c r="O20" s="19">
        <f t="shared" si="2"/>
        <v>2073295822.9499998</v>
      </c>
    </row>
    <row r="21" spans="1:15">
      <c r="A21" s="7">
        <v>317</v>
      </c>
      <c r="B21" s="8" t="s">
        <v>17</v>
      </c>
      <c r="C21" s="60">
        <v>6117182837</v>
      </c>
      <c r="D21" s="60">
        <v>3933290095</v>
      </c>
      <c r="E21" s="60">
        <v>3315011437</v>
      </c>
      <c r="F21" s="60">
        <v>3004637595</v>
      </c>
      <c r="G21" s="60">
        <v>3329685982.79</v>
      </c>
      <c r="H21" s="60">
        <v>3324441846.3299999</v>
      </c>
      <c r="I21" s="6">
        <v>4729075880</v>
      </c>
      <c r="J21" s="6">
        <v>2593949052</v>
      </c>
      <c r="K21" s="6">
        <v>3061465124</v>
      </c>
      <c r="L21" s="6">
        <v>3061571252</v>
      </c>
      <c r="M21" s="170">
        <f t="shared" si="0"/>
        <v>54.9</v>
      </c>
      <c r="N21" s="6">
        <f t="shared" si="1"/>
        <v>-2135126828</v>
      </c>
      <c r="O21" s="19">
        <f t="shared" si="2"/>
        <v>-730492794.32999992</v>
      </c>
    </row>
    <row r="22" spans="1:15">
      <c r="A22" s="7">
        <v>321</v>
      </c>
      <c r="B22" s="8" t="s">
        <v>18</v>
      </c>
      <c r="C22" s="60">
        <v>2428182882</v>
      </c>
      <c r="D22" s="60">
        <v>2960552435</v>
      </c>
      <c r="E22" s="60">
        <v>3231735069</v>
      </c>
      <c r="F22" s="60">
        <v>3425016820</v>
      </c>
      <c r="G22" s="60">
        <v>3642304285.4899998</v>
      </c>
      <c r="H22" s="60">
        <v>3927443927.96</v>
      </c>
      <c r="I22" s="6">
        <v>4257427000</v>
      </c>
      <c r="J22" s="6">
        <v>4337427000</v>
      </c>
      <c r="K22" s="6">
        <v>4357427000</v>
      </c>
      <c r="L22" s="6">
        <v>4357427000</v>
      </c>
      <c r="M22" s="170">
        <f t="shared" si="0"/>
        <v>101.9</v>
      </c>
      <c r="N22" s="6">
        <f t="shared" si="1"/>
        <v>80000000</v>
      </c>
      <c r="O22" s="19">
        <f t="shared" si="2"/>
        <v>409983072.03999996</v>
      </c>
    </row>
    <row r="23" spans="1:15">
      <c r="A23" s="7">
        <v>322</v>
      </c>
      <c r="B23" s="8" t="s">
        <v>19</v>
      </c>
      <c r="C23" s="60">
        <v>18834815354</v>
      </c>
      <c r="D23" s="60">
        <v>21507177597</v>
      </c>
      <c r="E23" s="60">
        <v>20130380350</v>
      </c>
      <c r="F23" s="60">
        <v>21529880883</v>
      </c>
      <c r="G23" s="60">
        <v>21526098297.860001</v>
      </c>
      <c r="H23" s="60">
        <v>26151403185.43</v>
      </c>
      <c r="I23" s="6">
        <v>33425683976</v>
      </c>
      <c r="J23" s="6">
        <v>33137323544</v>
      </c>
      <c r="K23" s="6">
        <v>34096479616</v>
      </c>
      <c r="L23" s="6">
        <v>34826585744</v>
      </c>
      <c r="M23" s="170">
        <f t="shared" si="0"/>
        <v>99.1</v>
      </c>
      <c r="N23" s="6">
        <f t="shared" si="1"/>
        <v>-288360432</v>
      </c>
      <c r="O23" s="19">
        <f t="shared" si="2"/>
        <v>6985920358.5699997</v>
      </c>
    </row>
    <row r="24" spans="1:15">
      <c r="A24" s="7">
        <v>327</v>
      </c>
      <c r="B24" s="8" t="s">
        <v>20</v>
      </c>
      <c r="C24" s="60">
        <v>26659345152</v>
      </c>
      <c r="D24" s="60">
        <v>26215681482</v>
      </c>
      <c r="E24" s="60">
        <v>29004731790</v>
      </c>
      <c r="F24" s="60">
        <v>30280002744</v>
      </c>
      <c r="G24" s="60">
        <v>29117266801.970001</v>
      </c>
      <c r="H24" s="60">
        <v>37026538801.510002</v>
      </c>
      <c r="I24" s="6">
        <v>33177737815</v>
      </c>
      <c r="J24" s="6">
        <v>27602124765</v>
      </c>
      <c r="K24" s="6">
        <v>27959313123</v>
      </c>
      <c r="L24" s="6">
        <v>26285977026</v>
      </c>
      <c r="M24" s="170">
        <f t="shared" si="0"/>
        <v>83.2</v>
      </c>
      <c r="N24" s="6">
        <f t="shared" si="1"/>
        <v>-5575613050</v>
      </c>
      <c r="O24" s="19">
        <f t="shared" si="2"/>
        <v>-9424414036.5100021</v>
      </c>
    </row>
    <row r="25" spans="1:15">
      <c r="A25" s="7">
        <v>328</v>
      </c>
      <c r="B25" s="8" t="s">
        <v>21</v>
      </c>
      <c r="C25" s="60">
        <v>575483743</v>
      </c>
      <c r="D25" s="60">
        <v>537390564</v>
      </c>
      <c r="E25" s="60">
        <v>582444123</v>
      </c>
      <c r="F25" s="60">
        <v>619751021</v>
      </c>
      <c r="G25" s="60">
        <v>666711321.21000004</v>
      </c>
      <c r="H25" s="60">
        <v>709322003.51999998</v>
      </c>
      <c r="I25" s="6">
        <v>1406383380</v>
      </c>
      <c r="J25" s="6">
        <v>1366509265</v>
      </c>
      <c r="K25" s="6">
        <v>1462835865</v>
      </c>
      <c r="L25" s="6">
        <v>1503257161</v>
      </c>
      <c r="M25" s="170">
        <f t="shared" si="0"/>
        <v>97.2</v>
      </c>
      <c r="N25" s="6">
        <f t="shared" si="1"/>
        <v>-39874115</v>
      </c>
      <c r="O25" s="19">
        <f t="shared" si="2"/>
        <v>657187261.48000002</v>
      </c>
    </row>
    <row r="26" spans="1:15">
      <c r="A26" s="7">
        <v>329</v>
      </c>
      <c r="B26" s="8" t="s">
        <v>22</v>
      </c>
      <c r="C26" s="60">
        <v>18741240670</v>
      </c>
      <c r="D26" s="60">
        <v>19415712960</v>
      </c>
      <c r="E26" s="60">
        <v>19438819355</v>
      </c>
      <c r="F26" s="60">
        <v>17834268743</v>
      </c>
      <c r="G26" s="60">
        <v>19784724434.48</v>
      </c>
      <c r="H26" s="60">
        <v>22442018153.41</v>
      </c>
      <c r="I26" s="6">
        <v>20241346243</v>
      </c>
      <c r="J26" s="6">
        <v>18388849304</v>
      </c>
      <c r="K26" s="6">
        <v>18715129737</v>
      </c>
      <c r="L26" s="6">
        <v>17155588865</v>
      </c>
      <c r="M26" s="170">
        <f t="shared" si="0"/>
        <v>90.8</v>
      </c>
      <c r="N26" s="6">
        <f t="shared" si="1"/>
        <v>-1852496939</v>
      </c>
      <c r="O26" s="19">
        <f t="shared" si="2"/>
        <v>-4053168849.4099998</v>
      </c>
    </row>
    <row r="27" spans="1:15">
      <c r="A27" s="7">
        <v>333</v>
      </c>
      <c r="B27" s="8" t="s">
        <v>23</v>
      </c>
      <c r="C27" s="60">
        <v>121383581994</v>
      </c>
      <c r="D27" s="60">
        <v>120114687370</v>
      </c>
      <c r="E27" s="60">
        <v>121481661944</v>
      </c>
      <c r="F27" s="60">
        <v>124801808606</v>
      </c>
      <c r="G27" s="60">
        <v>130374440357.38</v>
      </c>
      <c r="H27" s="60">
        <v>136799301352.91</v>
      </c>
      <c r="I27" s="6">
        <v>147970768654</v>
      </c>
      <c r="J27" s="6">
        <v>161061998477</v>
      </c>
      <c r="K27" s="6">
        <v>161680615375</v>
      </c>
      <c r="L27" s="6">
        <v>161930721503</v>
      </c>
      <c r="M27" s="170">
        <f t="shared" si="0"/>
        <v>108.8</v>
      </c>
      <c r="N27" s="6">
        <f t="shared" si="1"/>
        <v>13091229823</v>
      </c>
      <c r="O27" s="19">
        <f t="shared" si="2"/>
        <v>24262697124.089996</v>
      </c>
    </row>
    <row r="28" spans="1:15">
      <c r="A28" s="7">
        <v>334</v>
      </c>
      <c r="B28" s="8" t="s">
        <v>24</v>
      </c>
      <c r="C28" s="60">
        <v>7278539051</v>
      </c>
      <c r="D28" s="60">
        <v>7550972505</v>
      </c>
      <c r="E28" s="60">
        <v>9424092136</v>
      </c>
      <c r="F28" s="60">
        <v>10261009486</v>
      </c>
      <c r="G28" s="60">
        <v>11018465250.879999</v>
      </c>
      <c r="H28" s="60">
        <v>11670513722.74</v>
      </c>
      <c r="I28" s="6">
        <v>12257151031</v>
      </c>
      <c r="J28" s="6">
        <v>12820581249</v>
      </c>
      <c r="K28" s="6">
        <v>12641091327</v>
      </c>
      <c r="L28" s="6">
        <v>12611410303</v>
      </c>
      <c r="M28" s="170">
        <f t="shared" si="0"/>
        <v>104.6</v>
      </c>
      <c r="N28" s="6">
        <f t="shared" si="1"/>
        <v>563430218</v>
      </c>
      <c r="O28" s="19">
        <f t="shared" si="2"/>
        <v>1150067526.2600002</v>
      </c>
    </row>
    <row r="29" spans="1:15">
      <c r="A29" s="7">
        <v>335</v>
      </c>
      <c r="B29" s="8" t="s">
        <v>25</v>
      </c>
      <c r="C29" s="60">
        <v>6196163412</v>
      </c>
      <c r="D29" s="60">
        <v>5435159158</v>
      </c>
      <c r="E29" s="60">
        <v>6577860970</v>
      </c>
      <c r="F29" s="60">
        <v>5889995353</v>
      </c>
      <c r="G29" s="60">
        <v>6069508320.5100002</v>
      </c>
      <c r="H29" s="60">
        <v>7172746650.5600004</v>
      </c>
      <c r="I29" s="6">
        <v>6235621404</v>
      </c>
      <c r="J29" s="6">
        <v>5694593532</v>
      </c>
      <c r="K29" s="6">
        <v>6379872604</v>
      </c>
      <c r="L29" s="6">
        <v>6379978732</v>
      </c>
      <c r="M29" s="170">
        <f t="shared" si="0"/>
        <v>91.3</v>
      </c>
      <c r="N29" s="6">
        <f t="shared" si="1"/>
        <v>-541027872</v>
      </c>
      <c r="O29" s="19">
        <f t="shared" si="2"/>
        <v>-1478153118.5600004</v>
      </c>
    </row>
    <row r="30" spans="1:15">
      <c r="A30" s="7">
        <v>336</v>
      </c>
      <c r="B30" s="8" t="s">
        <v>26</v>
      </c>
      <c r="C30" s="60">
        <v>20248183641</v>
      </c>
      <c r="D30" s="60">
        <v>20569918694</v>
      </c>
      <c r="E30" s="60">
        <v>21193501934</v>
      </c>
      <c r="F30" s="60">
        <v>21627004646</v>
      </c>
      <c r="G30" s="60">
        <v>24291080484.040001</v>
      </c>
      <c r="H30" s="60">
        <v>24403690729.02</v>
      </c>
      <c r="I30" s="6">
        <v>26069169102</v>
      </c>
      <c r="J30" s="6">
        <v>27443844846</v>
      </c>
      <c r="K30" s="6">
        <v>28356409386</v>
      </c>
      <c r="L30" s="6">
        <v>28954813966</v>
      </c>
      <c r="M30" s="170">
        <f t="shared" si="0"/>
        <v>105.3</v>
      </c>
      <c r="N30" s="6">
        <f t="shared" si="1"/>
        <v>1374675744</v>
      </c>
      <c r="O30" s="19">
        <f t="shared" si="2"/>
        <v>3040154116.9799995</v>
      </c>
    </row>
    <row r="31" spans="1:15">
      <c r="A31" s="7">
        <v>343</v>
      </c>
      <c r="B31" s="8" t="s">
        <v>27</v>
      </c>
      <c r="C31" s="60">
        <v>101314583</v>
      </c>
      <c r="D31" s="60">
        <v>114587184</v>
      </c>
      <c r="E31" s="60">
        <v>127126446</v>
      </c>
      <c r="F31" s="60">
        <v>124573913</v>
      </c>
      <c r="G31" s="60">
        <v>143785813.58000001</v>
      </c>
      <c r="H31" s="60">
        <v>144376480.27000001</v>
      </c>
      <c r="I31" s="6">
        <v>159684951</v>
      </c>
      <c r="J31" s="6">
        <v>165509440</v>
      </c>
      <c r="K31" s="6">
        <v>167681632</v>
      </c>
      <c r="L31" s="6">
        <v>168371968</v>
      </c>
      <c r="M31" s="170">
        <f t="shared" si="0"/>
        <v>103.6</v>
      </c>
      <c r="N31" s="6">
        <f t="shared" si="1"/>
        <v>5824489</v>
      </c>
      <c r="O31" s="19">
        <f t="shared" si="2"/>
        <v>21132959.729999989</v>
      </c>
    </row>
    <row r="32" spans="1:15">
      <c r="A32" s="7">
        <v>344</v>
      </c>
      <c r="B32" s="8" t="s">
        <v>28</v>
      </c>
      <c r="C32" s="60">
        <v>159850521</v>
      </c>
      <c r="D32" s="60">
        <v>154679779</v>
      </c>
      <c r="E32" s="60">
        <v>157319616</v>
      </c>
      <c r="F32" s="60">
        <v>162711684</v>
      </c>
      <c r="G32" s="60">
        <v>164983914.19999999</v>
      </c>
      <c r="H32" s="60">
        <v>166793195.62</v>
      </c>
      <c r="I32" s="6">
        <v>182113179</v>
      </c>
      <c r="J32" s="6">
        <v>192121878</v>
      </c>
      <c r="K32" s="6">
        <v>192121878</v>
      </c>
      <c r="L32" s="6">
        <v>192121878</v>
      </c>
      <c r="M32" s="170">
        <f t="shared" si="0"/>
        <v>105.5</v>
      </c>
      <c r="N32" s="6">
        <f t="shared" si="1"/>
        <v>10008699</v>
      </c>
      <c r="O32" s="19">
        <f t="shared" si="2"/>
        <v>25328682.379999995</v>
      </c>
    </row>
    <row r="33" spans="1:15">
      <c r="A33" s="7">
        <v>345</v>
      </c>
      <c r="B33" s="8" t="s">
        <v>29</v>
      </c>
      <c r="C33" s="60">
        <v>2296769927</v>
      </c>
      <c r="D33" s="60">
        <v>1004539718</v>
      </c>
      <c r="E33" s="60">
        <v>974990163</v>
      </c>
      <c r="F33" s="60">
        <v>1017147075</v>
      </c>
      <c r="G33" s="60">
        <v>900115378.82000005</v>
      </c>
      <c r="H33" s="256">
        <v>936769775.86000001</v>
      </c>
      <c r="I33" s="6">
        <v>960008704</v>
      </c>
      <c r="J33" s="6">
        <v>1003876472</v>
      </c>
      <c r="K33" s="6">
        <v>1004289368</v>
      </c>
      <c r="L33" s="6">
        <v>1004419928</v>
      </c>
      <c r="M33" s="170">
        <f t="shared" si="0"/>
        <v>104.6</v>
      </c>
      <c r="N33" s="6">
        <f t="shared" si="1"/>
        <v>43867768</v>
      </c>
      <c r="O33" s="19">
        <f t="shared" si="2"/>
        <v>67106696.139999986</v>
      </c>
    </row>
    <row r="34" spans="1:15">
      <c r="A34" s="7">
        <v>346</v>
      </c>
      <c r="B34" s="8" t="s">
        <v>30</v>
      </c>
      <c r="C34" s="60">
        <v>2735385950</v>
      </c>
      <c r="D34" s="60">
        <v>2642764730</v>
      </c>
      <c r="E34" s="60">
        <v>2705728880</v>
      </c>
      <c r="F34" s="60">
        <v>2752118385</v>
      </c>
      <c r="G34" s="60">
        <v>2835708156.27</v>
      </c>
      <c r="H34" s="256">
        <v>2981464536.0599999</v>
      </c>
      <c r="I34" s="6">
        <v>3048778094</v>
      </c>
      <c r="J34" s="6">
        <v>3263423125</v>
      </c>
      <c r="K34" s="6">
        <v>3231423125</v>
      </c>
      <c r="L34" s="6">
        <v>3231423125</v>
      </c>
      <c r="M34" s="170">
        <f t="shared" si="0"/>
        <v>107</v>
      </c>
      <c r="N34" s="6">
        <f t="shared" si="1"/>
        <v>214645031</v>
      </c>
      <c r="O34" s="19">
        <f t="shared" si="2"/>
        <v>281958588.94000006</v>
      </c>
    </row>
    <row r="35" spans="1:15">
      <c r="A35" s="7">
        <v>348</v>
      </c>
      <c r="B35" s="8" t="s">
        <v>31</v>
      </c>
      <c r="C35" s="60">
        <v>125190679</v>
      </c>
      <c r="D35" s="60">
        <v>124980868</v>
      </c>
      <c r="E35" s="60">
        <v>123173815</v>
      </c>
      <c r="F35" s="60">
        <v>124163102</v>
      </c>
      <c r="G35" s="60">
        <v>130768903.14</v>
      </c>
      <c r="H35" s="256">
        <v>154347121.03999999</v>
      </c>
      <c r="I35" s="6">
        <v>155208058</v>
      </c>
      <c r="J35" s="6">
        <v>169561827</v>
      </c>
      <c r="K35" s="6">
        <v>151401827</v>
      </c>
      <c r="L35" s="6">
        <v>151401827</v>
      </c>
      <c r="M35" s="170">
        <f t="shared" si="0"/>
        <v>109.2</v>
      </c>
      <c r="N35" s="6">
        <f t="shared" si="1"/>
        <v>14353769</v>
      </c>
      <c r="O35" s="19">
        <f t="shared" si="2"/>
        <v>15214705.960000008</v>
      </c>
    </row>
    <row r="36" spans="1:15">
      <c r="A36" s="7">
        <v>349</v>
      </c>
      <c r="B36" s="8" t="s">
        <v>32</v>
      </c>
      <c r="C36" s="60">
        <v>111290593</v>
      </c>
      <c r="D36" s="60">
        <v>168384416</v>
      </c>
      <c r="E36" s="60">
        <v>177124950</v>
      </c>
      <c r="F36" s="60">
        <v>194074123</v>
      </c>
      <c r="G36" s="60">
        <v>217981962.47999999</v>
      </c>
      <c r="H36" s="256">
        <v>226432618.90000001</v>
      </c>
      <c r="I36" s="6">
        <v>285558570</v>
      </c>
      <c r="J36" s="6">
        <v>305095086</v>
      </c>
      <c r="K36" s="6">
        <v>306513294</v>
      </c>
      <c r="L36" s="6">
        <v>306963726</v>
      </c>
      <c r="M36" s="170">
        <f t="shared" si="0"/>
        <v>106.8</v>
      </c>
      <c r="N36" s="6">
        <f t="shared" si="1"/>
        <v>19536516</v>
      </c>
      <c r="O36" s="19">
        <f t="shared" si="2"/>
        <v>78662467.099999994</v>
      </c>
    </row>
    <row r="37" spans="1:15">
      <c r="A37" s="7">
        <v>353</v>
      </c>
      <c r="B37" s="8" t="s">
        <v>33</v>
      </c>
      <c r="C37" s="60">
        <v>178661016</v>
      </c>
      <c r="D37" s="60">
        <v>230012104</v>
      </c>
      <c r="E37" s="60">
        <v>207851383</v>
      </c>
      <c r="F37" s="60">
        <v>202065344</v>
      </c>
      <c r="G37" s="60">
        <v>197158597.47999999</v>
      </c>
      <c r="H37" s="256">
        <v>203474896.02000001</v>
      </c>
      <c r="I37" s="6">
        <v>253766753</v>
      </c>
      <c r="J37" s="6">
        <v>265588027</v>
      </c>
      <c r="K37" s="6">
        <v>267024187</v>
      </c>
      <c r="L37" s="6">
        <v>267477883</v>
      </c>
      <c r="M37" s="170">
        <f t="shared" si="0"/>
        <v>104.7</v>
      </c>
      <c r="N37" s="6">
        <f t="shared" si="1"/>
        <v>11821274</v>
      </c>
      <c r="O37" s="19">
        <f t="shared" si="2"/>
        <v>62113130.979999989</v>
      </c>
    </row>
    <row r="38" spans="1:15">
      <c r="A38" s="7">
        <v>355</v>
      </c>
      <c r="B38" s="8" t="s">
        <v>34</v>
      </c>
      <c r="C38" s="60">
        <v>151213335</v>
      </c>
      <c r="D38" s="60">
        <v>150211164</v>
      </c>
      <c r="E38" s="60">
        <v>142123460</v>
      </c>
      <c r="F38" s="60">
        <v>146872652</v>
      </c>
      <c r="G38" s="60">
        <v>158623000.87</v>
      </c>
      <c r="H38" s="256">
        <v>173011126.91999999</v>
      </c>
      <c r="I38" s="6">
        <v>281205636</v>
      </c>
      <c r="J38" s="6">
        <v>181409420</v>
      </c>
      <c r="K38" s="6">
        <v>181933628</v>
      </c>
      <c r="L38" s="6">
        <v>182096036</v>
      </c>
      <c r="M38" s="170">
        <f t="shared" si="0"/>
        <v>64.5</v>
      </c>
      <c r="N38" s="6">
        <f t="shared" si="1"/>
        <v>-99796216</v>
      </c>
      <c r="O38" s="19">
        <f t="shared" si="2"/>
        <v>8398293.0800000131</v>
      </c>
    </row>
    <row r="39" spans="1:15">
      <c r="A39" s="7">
        <v>358</v>
      </c>
      <c r="B39" s="8" t="s">
        <v>35</v>
      </c>
      <c r="C39" s="60">
        <v>138225116</v>
      </c>
      <c r="D39" s="60">
        <v>131019012</v>
      </c>
      <c r="E39" s="60">
        <v>137310483</v>
      </c>
      <c r="F39" s="60">
        <v>155074670</v>
      </c>
      <c r="G39" s="60">
        <v>178511690.72999999</v>
      </c>
      <c r="H39" s="256">
        <v>172050755.53999999</v>
      </c>
      <c r="I39" s="6">
        <v>242565156</v>
      </c>
      <c r="J39" s="6">
        <v>250011570</v>
      </c>
      <c r="K39" s="6">
        <v>176815479</v>
      </c>
      <c r="L39" s="6">
        <v>178874727</v>
      </c>
      <c r="M39" s="170">
        <f t="shared" si="0"/>
        <v>103.1</v>
      </c>
      <c r="N39" s="6">
        <f t="shared" si="1"/>
        <v>7446414</v>
      </c>
      <c r="O39" s="19">
        <f t="shared" si="2"/>
        <v>77960814.460000008</v>
      </c>
    </row>
    <row r="40" spans="1:15">
      <c r="A40" s="7">
        <v>359</v>
      </c>
      <c r="B40" s="8" t="s">
        <v>209</v>
      </c>
      <c r="C40" s="60"/>
      <c r="D40" s="60"/>
      <c r="E40" s="60"/>
      <c r="F40" s="60"/>
      <c r="G40" s="60"/>
      <c r="H40" s="255"/>
      <c r="I40" s="6"/>
      <c r="J40" s="6">
        <v>0</v>
      </c>
      <c r="K40" s="6">
        <v>0</v>
      </c>
      <c r="L40" s="6">
        <v>0</v>
      </c>
      <c r="M40" s="170"/>
      <c r="N40" s="6">
        <f t="shared" si="1"/>
        <v>0</v>
      </c>
      <c r="O40" s="19">
        <f t="shared" si="2"/>
        <v>0</v>
      </c>
    </row>
    <row r="41" spans="1:15">
      <c r="A41" s="7">
        <v>361</v>
      </c>
      <c r="B41" s="8" t="s">
        <v>36</v>
      </c>
      <c r="C41" s="60">
        <v>4874957258</v>
      </c>
      <c r="D41" s="60">
        <v>4673063618</v>
      </c>
      <c r="E41" s="60">
        <v>4455706082</v>
      </c>
      <c r="F41" s="60">
        <v>4452258267</v>
      </c>
      <c r="G41" s="60">
        <v>4693749105.6199999</v>
      </c>
      <c r="H41" s="256">
        <v>4777930160.1700001</v>
      </c>
      <c r="I41" s="6">
        <v>5133171000</v>
      </c>
      <c r="J41" s="6">
        <v>5333171000</v>
      </c>
      <c r="K41" s="6">
        <v>5413171000</v>
      </c>
      <c r="L41" s="6">
        <v>5563171000</v>
      </c>
      <c r="M41" s="170">
        <f t="shared" si="0"/>
        <v>103.9</v>
      </c>
      <c r="N41" s="6">
        <f t="shared" si="1"/>
        <v>200000000</v>
      </c>
      <c r="O41" s="19">
        <f t="shared" si="2"/>
        <v>555240839.82999992</v>
      </c>
    </row>
    <row r="42" spans="1:15" ht="25.5">
      <c r="A42" s="7">
        <v>371</v>
      </c>
      <c r="B42" s="234" t="s">
        <v>210</v>
      </c>
      <c r="C42" s="60"/>
      <c r="D42" s="60"/>
      <c r="E42" s="60"/>
      <c r="F42" s="60"/>
      <c r="G42" s="60"/>
      <c r="H42" s="255"/>
      <c r="I42" s="6"/>
      <c r="J42" s="6">
        <v>34708671</v>
      </c>
      <c r="K42" s="6">
        <v>35815167</v>
      </c>
      <c r="L42" s="6">
        <v>36169311</v>
      </c>
      <c r="M42" s="170"/>
      <c r="N42" s="6">
        <f t="shared" si="1"/>
        <v>34708671</v>
      </c>
      <c r="O42" s="19">
        <f t="shared" si="2"/>
        <v>34708671</v>
      </c>
    </row>
    <row r="43" spans="1:15">
      <c r="A43" s="7">
        <v>372</v>
      </c>
      <c r="B43" s="8" t="s">
        <v>37</v>
      </c>
      <c r="C43" s="60">
        <v>53103194</v>
      </c>
      <c r="D43" s="60">
        <v>52388563</v>
      </c>
      <c r="E43" s="60">
        <v>52356734</v>
      </c>
      <c r="F43" s="60">
        <v>53530107</v>
      </c>
      <c r="G43" s="60">
        <v>55788451.200000003</v>
      </c>
      <c r="H43" s="256">
        <v>57544526.359999999</v>
      </c>
      <c r="I43" s="6">
        <v>62250749</v>
      </c>
      <c r="J43" s="6">
        <v>65308562</v>
      </c>
      <c r="K43" s="6">
        <v>67675538</v>
      </c>
      <c r="L43" s="6">
        <v>68418434</v>
      </c>
      <c r="M43" s="170">
        <f t="shared" si="0"/>
        <v>104.9</v>
      </c>
      <c r="N43" s="6">
        <f t="shared" si="1"/>
        <v>3057813</v>
      </c>
      <c r="O43" s="19">
        <f t="shared" si="2"/>
        <v>7764035.6400000006</v>
      </c>
    </row>
    <row r="44" spans="1:15">
      <c r="A44" s="7">
        <v>373</v>
      </c>
      <c r="B44" s="8" t="s">
        <v>211</v>
      </c>
      <c r="C44" s="60"/>
      <c r="D44" s="60"/>
      <c r="E44" s="60"/>
      <c r="F44" s="60"/>
      <c r="G44" s="60"/>
      <c r="H44" s="255"/>
      <c r="I44" s="6"/>
      <c r="J44" s="6">
        <v>23515101</v>
      </c>
      <c r="K44" s="6">
        <v>23515101</v>
      </c>
      <c r="L44" s="6">
        <v>23515101</v>
      </c>
      <c r="M44" s="170"/>
      <c r="N44" s="6">
        <f t="shared" si="1"/>
        <v>23515101</v>
      </c>
      <c r="O44" s="19">
        <f t="shared" si="2"/>
        <v>23515101</v>
      </c>
    </row>
    <row r="45" spans="1:15">
      <c r="A45" s="7">
        <v>374</v>
      </c>
      <c r="B45" s="8" t="s">
        <v>38</v>
      </c>
      <c r="C45" s="60">
        <v>2017257118</v>
      </c>
      <c r="D45" s="60">
        <v>2034787498</v>
      </c>
      <c r="E45" s="60">
        <v>2180813134</v>
      </c>
      <c r="F45" s="60">
        <v>2067418818</v>
      </c>
      <c r="G45" s="60">
        <v>2105215687.45</v>
      </c>
      <c r="H45" s="256">
        <v>2208089470.5</v>
      </c>
      <c r="I45" s="6">
        <v>2559094440</v>
      </c>
      <c r="J45" s="6">
        <v>2434727421</v>
      </c>
      <c r="K45" s="6">
        <v>2534727421</v>
      </c>
      <c r="L45" s="6">
        <v>2534727421</v>
      </c>
      <c r="M45" s="170">
        <f t="shared" si="0"/>
        <v>95.1</v>
      </c>
      <c r="N45" s="6">
        <f t="shared" si="1"/>
        <v>-124367019</v>
      </c>
      <c r="O45" s="19">
        <f t="shared" si="2"/>
        <v>226637950.5</v>
      </c>
    </row>
    <row r="46" spans="1:15">
      <c r="A46" s="7">
        <v>375</v>
      </c>
      <c r="B46" s="8" t="s">
        <v>39</v>
      </c>
      <c r="C46" s="60">
        <v>319084296</v>
      </c>
      <c r="D46" s="60">
        <v>309255047</v>
      </c>
      <c r="E46" s="60">
        <v>322154742</v>
      </c>
      <c r="F46" s="60">
        <v>324447120</v>
      </c>
      <c r="G46" s="60">
        <v>342772988.45999998</v>
      </c>
      <c r="H46" s="256">
        <v>351653936.99000001</v>
      </c>
      <c r="I46" s="6">
        <v>351236161</v>
      </c>
      <c r="J46" s="6">
        <v>408273160</v>
      </c>
      <c r="K46" s="6">
        <v>409674733</v>
      </c>
      <c r="L46" s="6">
        <v>418514733</v>
      </c>
      <c r="M46" s="170">
        <f t="shared" si="0"/>
        <v>116.2</v>
      </c>
      <c r="N46" s="6">
        <f t="shared" si="1"/>
        <v>57036999</v>
      </c>
      <c r="O46" s="19">
        <f t="shared" si="2"/>
        <v>56619223.00999999</v>
      </c>
    </row>
    <row r="47" spans="1:15">
      <c r="A47" s="7">
        <v>376</v>
      </c>
      <c r="B47" s="8" t="s">
        <v>40</v>
      </c>
      <c r="C47" s="60">
        <v>0</v>
      </c>
      <c r="D47" s="60">
        <v>310467620</v>
      </c>
      <c r="E47" s="60">
        <v>275534380</v>
      </c>
      <c r="F47" s="60">
        <v>282333266</v>
      </c>
      <c r="G47" s="60">
        <v>270490912.87</v>
      </c>
      <c r="H47" s="256">
        <v>282522693.76999998</v>
      </c>
      <c r="I47" s="6">
        <v>307586476</v>
      </c>
      <c r="J47" s="6">
        <v>362975054</v>
      </c>
      <c r="K47" s="6">
        <v>364475054</v>
      </c>
      <c r="L47" s="6">
        <v>367675054</v>
      </c>
      <c r="M47" s="170">
        <f t="shared" si="0"/>
        <v>118</v>
      </c>
      <c r="N47" s="6">
        <f t="shared" si="1"/>
        <v>55388578</v>
      </c>
      <c r="O47" s="19">
        <f t="shared" si="2"/>
        <v>80452360.230000019</v>
      </c>
    </row>
    <row r="48" spans="1:15">
      <c r="A48" s="7">
        <v>377</v>
      </c>
      <c r="B48" s="8" t="s">
        <v>41</v>
      </c>
      <c r="C48" s="60">
        <v>814976469</v>
      </c>
      <c r="D48" s="60">
        <v>1898575137</v>
      </c>
      <c r="E48" s="60">
        <v>2603070222</v>
      </c>
      <c r="F48" s="60">
        <v>2908811182</v>
      </c>
      <c r="G48" s="60">
        <v>3135577938.9899998</v>
      </c>
      <c r="H48" s="256">
        <v>2822666474.8600001</v>
      </c>
      <c r="I48" s="6">
        <v>3513956000</v>
      </c>
      <c r="J48" s="6">
        <v>3613956000</v>
      </c>
      <c r="K48" s="6">
        <v>3663956000</v>
      </c>
      <c r="L48" s="6">
        <v>3713956000</v>
      </c>
      <c r="M48" s="170">
        <f t="shared" si="0"/>
        <v>102.8</v>
      </c>
      <c r="N48" s="6">
        <f t="shared" si="1"/>
        <v>100000000</v>
      </c>
      <c r="O48" s="19">
        <f t="shared" si="2"/>
        <v>791289525.13999987</v>
      </c>
    </row>
    <row r="49" spans="1:15">
      <c r="A49" s="7">
        <v>378</v>
      </c>
      <c r="B49" s="8" t="s">
        <v>228</v>
      </c>
      <c r="C49" s="60"/>
      <c r="D49" s="60"/>
      <c r="E49" s="60"/>
      <c r="F49" s="60"/>
      <c r="G49" s="60"/>
      <c r="H49" s="256"/>
      <c r="I49" s="6"/>
      <c r="J49" s="6"/>
      <c r="K49" s="6"/>
      <c r="L49" s="6"/>
      <c r="M49" s="170"/>
      <c r="N49" s="6"/>
      <c r="O49" s="19"/>
    </row>
    <row r="50" spans="1:15">
      <c r="A50" s="7">
        <v>381</v>
      </c>
      <c r="B50" s="8" t="s">
        <v>42</v>
      </c>
      <c r="C50" s="60">
        <v>501356229</v>
      </c>
      <c r="D50" s="60">
        <v>468618590</v>
      </c>
      <c r="E50" s="60">
        <v>463881282</v>
      </c>
      <c r="F50" s="60">
        <v>435440953</v>
      </c>
      <c r="G50" s="60">
        <v>472924502.23000002</v>
      </c>
      <c r="H50" s="256">
        <v>496107041.56999999</v>
      </c>
      <c r="I50" s="6">
        <v>518777692</v>
      </c>
      <c r="J50" s="6">
        <v>645424586</v>
      </c>
      <c r="K50" s="6">
        <v>834272275</v>
      </c>
      <c r="L50" s="6">
        <v>561961323</v>
      </c>
      <c r="M50" s="170">
        <f t="shared" si="0"/>
        <v>124.4</v>
      </c>
      <c r="N50" s="6">
        <f t="shared" si="1"/>
        <v>126646894</v>
      </c>
      <c r="O50" s="19">
        <f t="shared" si="2"/>
        <v>149317544.43000001</v>
      </c>
    </row>
    <row r="51" spans="1:15">
      <c r="A51" s="7">
        <v>396</v>
      </c>
      <c r="B51" s="8" t="s">
        <v>43</v>
      </c>
      <c r="C51" s="60">
        <v>55633280060</v>
      </c>
      <c r="D51" s="60">
        <v>57088552460</v>
      </c>
      <c r="E51" s="60">
        <v>57842611398</v>
      </c>
      <c r="F51" s="60">
        <v>55894684709</v>
      </c>
      <c r="G51" s="60">
        <v>53193699830.370003</v>
      </c>
      <c r="H51" s="256">
        <v>40653886070.459999</v>
      </c>
      <c r="I51" s="6">
        <v>46342500000</v>
      </c>
      <c r="J51" s="6">
        <v>46192500000</v>
      </c>
      <c r="K51" s="6">
        <v>46499000000</v>
      </c>
      <c r="L51" s="6">
        <v>48384000000</v>
      </c>
      <c r="M51" s="170">
        <f t="shared" si="0"/>
        <v>99.7</v>
      </c>
      <c r="N51" s="6">
        <f t="shared" si="1"/>
        <v>-150000000</v>
      </c>
      <c r="O51" s="19">
        <f t="shared" si="2"/>
        <v>5538613929.5400009</v>
      </c>
    </row>
    <row r="52" spans="1:15">
      <c r="A52" s="7">
        <v>397</v>
      </c>
      <c r="B52" s="8" t="s">
        <v>44</v>
      </c>
      <c r="C52" s="60">
        <v>251167870</v>
      </c>
      <c r="D52" s="60">
        <v>307728670</v>
      </c>
      <c r="E52" s="60">
        <v>267892750</v>
      </c>
      <c r="F52" s="60">
        <v>205233301</v>
      </c>
      <c r="G52" s="60">
        <v>262807547.59999999</v>
      </c>
      <c r="H52" s="256">
        <v>336496799.50999999</v>
      </c>
      <c r="I52" s="6">
        <v>1245000000</v>
      </c>
      <c r="J52" s="6">
        <v>1305000000</v>
      </c>
      <c r="K52" s="6">
        <v>1225000000</v>
      </c>
      <c r="L52" s="6">
        <v>1445000000</v>
      </c>
      <c r="M52" s="170">
        <f t="shared" si="0"/>
        <v>104.8</v>
      </c>
      <c r="N52" s="6">
        <f t="shared" si="1"/>
        <v>60000000</v>
      </c>
      <c r="O52" s="19">
        <f t="shared" si="2"/>
        <v>968503200.49000001</v>
      </c>
    </row>
    <row r="53" spans="1:15">
      <c r="A53" s="7">
        <v>398</v>
      </c>
      <c r="B53" s="8" t="s">
        <v>45</v>
      </c>
      <c r="C53" s="60">
        <v>134436825090</v>
      </c>
      <c r="D53" s="60">
        <v>119990606760</v>
      </c>
      <c r="E53" s="60">
        <v>124442619359</v>
      </c>
      <c r="F53" s="60">
        <v>130052010022</v>
      </c>
      <c r="G53" s="60">
        <v>125877042644.28</v>
      </c>
      <c r="H53" s="256">
        <v>132727218108.7</v>
      </c>
      <c r="I53" s="6">
        <v>146147098675</v>
      </c>
      <c r="J53" s="6">
        <v>158962738236</v>
      </c>
      <c r="K53" s="6">
        <v>168037127657</v>
      </c>
      <c r="L53" s="6">
        <v>185459560294</v>
      </c>
      <c r="M53" s="170">
        <f t="shared" si="0"/>
        <v>108.8</v>
      </c>
      <c r="N53" s="6">
        <f t="shared" si="1"/>
        <v>12815639561</v>
      </c>
      <c r="O53" s="19">
        <f t="shared" si="2"/>
        <v>26235520127.300003</v>
      </c>
    </row>
    <row r="54" spans="1:15">
      <c r="A54" s="9"/>
      <c r="B54" s="10"/>
      <c r="C54" s="58"/>
      <c r="D54" s="58"/>
      <c r="E54" s="58"/>
      <c r="F54" s="58"/>
      <c r="G54" s="58"/>
      <c r="H54" s="58"/>
      <c r="I54" s="11"/>
      <c r="J54" s="11"/>
      <c r="K54" s="11"/>
      <c r="L54" s="11"/>
      <c r="M54" s="171" t="str">
        <f t="shared" si="0"/>
        <v xml:space="preserve"> </v>
      </c>
      <c r="N54" s="11"/>
      <c r="O54" s="46"/>
    </row>
    <row r="55" spans="1:15" ht="13.5" thickBot="1">
      <c r="A55" s="12"/>
      <c r="B55" s="13"/>
      <c r="C55" s="59"/>
      <c r="D55" s="59"/>
      <c r="E55" s="59"/>
      <c r="F55" s="59"/>
      <c r="G55" s="59"/>
      <c r="H55" s="59"/>
      <c r="I55" s="14"/>
      <c r="J55" s="14"/>
      <c r="K55" s="14"/>
      <c r="L55" s="14"/>
      <c r="M55" s="172" t="str">
        <f t="shared" si="0"/>
        <v xml:space="preserve"> </v>
      </c>
      <c r="N55" s="14"/>
      <c r="O55" s="24"/>
    </row>
    <row r="56" spans="1:15" ht="17.25" customHeight="1" thickTop="1" thickBot="1">
      <c r="A56" s="15"/>
      <c r="B56" s="16" t="s">
        <v>46</v>
      </c>
      <c r="C56" s="17">
        <f t="shared" ref="C56:O56" si="3">SUM(C8:C55)</f>
        <v>1039489257714</v>
      </c>
      <c r="D56" s="17">
        <f t="shared" si="3"/>
        <v>1036063035477</v>
      </c>
      <c r="E56" s="17">
        <f t="shared" si="3"/>
        <v>1058465857005</v>
      </c>
      <c r="F56" s="17">
        <f t="shared" si="3"/>
        <v>1075748503160</v>
      </c>
      <c r="G56" s="17">
        <f t="shared" si="3"/>
        <v>1104422791255.2795</v>
      </c>
      <c r="H56" s="17">
        <f t="shared" si="3"/>
        <v>1136218039933.9602</v>
      </c>
      <c r="I56" s="17">
        <f t="shared" si="3"/>
        <v>1211255531637</v>
      </c>
      <c r="J56" s="17">
        <f t="shared" si="3"/>
        <v>1270843065849</v>
      </c>
      <c r="K56" s="17">
        <f t="shared" si="3"/>
        <v>1312800108009</v>
      </c>
      <c r="L56" s="17">
        <f t="shared" si="3"/>
        <v>1352160735261</v>
      </c>
      <c r="M56" s="173">
        <f t="shared" si="0"/>
        <v>104.9</v>
      </c>
      <c r="N56" s="17">
        <f t="shared" si="3"/>
        <v>59587534212</v>
      </c>
      <c r="O56" s="47">
        <f t="shared" si="3"/>
        <v>134625025915.04001</v>
      </c>
    </row>
    <row r="57" spans="1:15" ht="13.5" thickBot="1"/>
    <row r="58" spans="1:15" ht="13.5" thickBot="1">
      <c r="B58" s="62" t="s">
        <v>194</v>
      </c>
      <c r="C58" s="63">
        <f>'T2 příjmy  bez EUa FM'!C56-'T5 výdaje bez EUaFM'!C56</f>
        <v>-116673360924.38989</v>
      </c>
      <c r="D58" s="63">
        <f>'T2 příjmy  bez EUa FM'!D56-'T5 výdaje bez EUaFM'!D56</f>
        <v>-70619544073.919922</v>
      </c>
      <c r="E58" s="63">
        <f>'T2 příjmy  bez EUa FM'!E56-'T5 výdaje bez EUaFM'!E56</f>
        <v>-81736859739.710205</v>
      </c>
      <c r="F58" s="63">
        <f>'T2 příjmy  bez EUa FM'!F56-'T5 výdaje bez EUaFM'!F56</f>
        <v>-64124732975</v>
      </c>
      <c r="G58" s="63">
        <f>'T2 příjmy  bez EUa FM'!G56-'T5 výdaje bez EUaFM'!G56</f>
        <v>-41677236220.449585</v>
      </c>
      <c r="H58" s="63">
        <f>'T2 příjmy  bez EUa FM'!H56-'T5 výdaje bez EUaFM'!H56</f>
        <v>-13590057425.190186</v>
      </c>
      <c r="I58" s="63">
        <f>'T2 příjmy  bez EUa FM'!I56-'T5 výdaje bez EUaFM'!I56</f>
        <v>-60000000000</v>
      </c>
      <c r="J58" s="63">
        <f>'T2 příjmy  bez EUa FM'!J56-'T5 výdaje bez EUaFM'!J56</f>
        <v>-50000000000</v>
      </c>
      <c r="K58" s="63">
        <f>'T2 příjmy  bez EUa FM'!K56-'T5 výdaje bez EUaFM'!K56</f>
        <v>-50000000000</v>
      </c>
      <c r="L58" s="224">
        <f>'T2 příjmy  bez EUa FM'!L56-'T5 výdaje bez EUaFM'!L56</f>
        <v>-45000000000</v>
      </c>
      <c r="M58" s="174"/>
    </row>
    <row r="59" spans="1:15">
      <c r="F59" s="175"/>
      <c r="G59" s="175"/>
      <c r="H59" s="175"/>
      <c r="I59" s="175"/>
      <c r="J59" s="271"/>
      <c r="K59" s="175"/>
      <c r="L59" s="175"/>
    </row>
  </sheetData>
  <mergeCells count="1">
    <mergeCell ref="B5:L5"/>
  </mergeCells>
  <printOptions horizontalCentered="1"/>
  <pageMargins left="0.43307086614173229" right="0.31496062992125984" top="0.42" bottom="0.59055118110236227" header="0.28999999999999998" footer="0.31496062992125984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87" zoomScaleNormal="87" workbookViewId="0">
      <selection activeCell="K10" sqref="K10"/>
    </sheetView>
  </sheetViews>
  <sheetFormatPr defaultColWidth="9.33203125" defaultRowHeight="12.75"/>
  <cols>
    <col min="1" max="1" width="11" style="27" customWidth="1"/>
    <col min="2" max="2" width="52" style="27" customWidth="1"/>
    <col min="3" max="3" width="14.83203125" style="27" hidden="1" customWidth="1"/>
    <col min="4" max="7" width="14.83203125" style="27" customWidth="1"/>
    <col min="8" max="8" width="15.33203125" style="27" customWidth="1"/>
    <col min="9" max="9" width="16.83203125" style="27" customWidth="1"/>
    <col min="10" max="10" width="15.6640625" style="27" customWidth="1"/>
    <col min="11" max="11" width="16.5" style="27" customWidth="1"/>
    <col min="12" max="13" width="11.1640625" style="27" bestFit="1" customWidth="1"/>
    <col min="14" max="14" width="13.33203125" style="27" customWidth="1"/>
    <col min="15" max="16384" width="9.33203125" style="27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6"/>
      <c r="K1" s="26" t="s">
        <v>192</v>
      </c>
      <c r="L1" s="25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6" t="s">
        <v>52</v>
      </c>
      <c r="K2" s="25"/>
      <c r="L2" s="25"/>
    </row>
    <row r="3" spans="1:14" ht="38.25" customHeight="1">
      <c r="A3" s="25"/>
      <c r="B3" s="462" t="s">
        <v>218</v>
      </c>
      <c r="C3" s="462"/>
      <c r="D3" s="462"/>
      <c r="E3" s="462"/>
      <c r="F3" s="462"/>
      <c r="G3" s="462"/>
      <c r="H3" s="462"/>
      <c r="I3" s="462"/>
      <c r="J3" s="462"/>
      <c r="K3" s="462"/>
      <c r="L3" s="25"/>
    </row>
    <row r="4" spans="1:14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15" customHeight="1" thickBot="1">
      <c r="B5" s="25"/>
      <c r="C5" s="25"/>
      <c r="D5" s="25"/>
      <c r="E5" s="25"/>
      <c r="F5" s="25"/>
      <c r="G5" s="25"/>
      <c r="H5" s="25"/>
      <c r="I5" s="25"/>
      <c r="K5" s="26" t="s">
        <v>1</v>
      </c>
      <c r="L5" s="25"/>
    </row>
    <row r="6" spans="1:14" ht="25.5" customHeight="1" thickBot="1">
      <c r="A6" s="52" t="s">
        <v>53</v>
      </c>
      <c r="B6" s="53" t="s">
        <v>3</v>
      </c>
      <c r="C6" s="57" t="s">
        <v>115</v>
      </c>
      <c r="D6" s="57" t="s">
        <v>114</v>
      </c>
      <c r="E6" s="57" t="s">
        <v>132</v>
      </c>
      <c r="F6" s="57" t="s">
        <v>189</v>
      </c>
      <c r="G6" s="57" t="s">
        <v>212</v>
      </c>
      <c r="H6" s="57" t="s">
        <v>213</v>
      </c>
      <c r="I6" s="54">
        <v>2018</v>
      </c>
      <c r="J6" s="54">
        <v>2019</v>
      </c>
      <c r="K6" s="54">
        <v>2020</v>
      </c>
      <c r="L6" s="56" t="s">
        <v>214</v>
      </c>
      <c r="M6" s="56" t="s">
        <v>219</v>
      </c>
      <c r="N6" s="244" t="s">
        <v>220</v>
      </c>
    </row>
    <row r="7" spans="1:14" s="94" customFormat="1" ht="15" customHeight="1">
      <c r="A7" s="91">
        <v>306</v>
      </c>
      <c r="B7" s="92" t="s">
        <v>9</v>
      </c>
      <c r="C7" s="93">
        <f t="shared" ref="C7:K7" si="0">SUM(C9:C12)</f>
        <v>605293437.41999996</v>
      </c>
      <c r="D7" s="93">
        <f t="shared" si="0"/>
        <v>577923686.42999995</v>
      </c>
      <c r="E7" s="93">
        <f t="shared" si="0"/>
        <v>619826620</v>
      </c>
      <c r="F7" s="93">
        <f>SUM(F9:F12)</f>
        <v>699885987.9000001</v>
      </c>
      <c r="G7" s="93">
        <f t="shared" si="0"/>
        <v>737129551</v>
      </c>
      <c r="H7" s="93">
        <f t="shared" si="0"/>
        <v>841166000</v>
      </c>
      <c r="I7" s="93">
        <f t="shared" si="0"/>
        <v>939166000</v>
      </c>
      <c r="J7" s="93">
        <f t="shared" si="0"/>
        <v>1036166000</v>
      </c>
      <c r="K7" s="93">
        <f t="shared" si="0"/>
        <v>1036166000</v>
      </c>
      <c r="L7" s="241">
        <f>IF(H7=0," ",IF(H7&gt;0,ROUND(I7/H7*100,1)))</f>
        <v>111.7</v>
      </c>
      <c r="M7" s="242">
        <f>IF(I7=0," ",IF(I7&gt;0,ROUND(J7/I7*100,1)))</f>
        <v>110.3</v>
      </c>
      <c r="N7" s="243">
        <f>IF(J7=0," ",IF(J7&gt;0,ROUND(K7/J7*100,1)))</f>
        <v>100</v>
      </c>
    </row>
    <row r="8" spans="1:14" ht="15" customHeight="1">
      <c r="A8" s="30"/>
      <c r="B8" s="31" t="s">
        <v>54</v>
      </c>
      <c r="C8" s="79"/>
      <c r="D8" s="79"/>
      <c r="E8" s="79"/>
      <c r="F8" s="79"/>
      <c r="G8" s="235"/>
      <c r="H8" s="31"/>
      <c r="I8" s="32"/>
      <c r="J8" s="32"/>
      <c r="K8" s="237"/>
      <c r="L8" s="238"/>
      <c r="M8" s="239"/>
      <c r="N8" s="240"/>
    </row>
    <row r="9" spans="1:14" ht="15" customHeight="1">
      <c r="A9" s="30"/>
      <c r="B9" s="31" t="s">
        <v>58</v>
      </c>
      <c r="C9" s="79">
        <v>483567509.88999999</v>
      </c>
      <c r="D9" s="156">
        <v>455258676.76999998</v>
      </c>
      <c r="E9" s="156">
        <v>480198086</v>
      </c>
      <c r="F9" s="325">
        <v>556309199</v>
      </c>
      <c r="G9" s="156">
        <v>577941664</v>
      </c>
      <c r="H9" s="32">
        <v>658166000</v>
      </c>
      <c r="I9" s="32">
        <v>696166000</v>
      </c>
      <c r="J9" s="32">
        <v>733166000</v>
      </c>
      <c r="K9" s="32">
        <f>718696429+14469571</f>
        <v>733166000</v>
      </c>
      <c r="L9" s="245">
        <f t="shared" ref="L9:L20" si="1">IF(H9=0," ",IF(H9&gt;0,ROUND(I9/H9*100,1)))</f>
        <v>105.8</v>
      </c>
      <c r="M9" s="245">
        <f t="shared" ref="M9:M20" si="2">IF(I9=0," ",IF(I9&gt;0,ROUND(J9/I9*100,1)))</f>
        <v>105.3</v>
      </c>
      <c r="N9" s="246">
        <f t="shared" ref="N9:N20" si="3">IF(J9=0," ",IF(J9&gt;0,ROUND(K9/J9*100,1)))</f>
        <v>100</v>
      </c>
    </row>
    <row r="10" spans="1:14" ht="15" customHeight="1">
      <c r="A10" s="30"/>
      <c r="B10" s="31" t="s">
        <v>55</v>
      </c>
      <c r="C10" s="79">
        <v>48908238.509999998</v>
      </c>
      <c r="D10" s="156">
        <v>49650791.960000001</v>
      </c>
      <c r="E10" s="156">
        <v>57358512</v>
      </c>
      <c r="F10" s="156">
        <v>56554563.439999998</v>
      </c>
      <c r="G10" s="156">
        <v>59583426</v>
      </c>
      <c r="H10" s="32">
        <v>53000000</v>
      </c>
      <c r="I10" s="32">
        <v>63000000</v>
      </c>
      <c r="J10" s="32">
        <v>73000000</v>
      </c>
      <c r="K10" s="32">
        <v>73000000</v>
      </c>
      <c r="L10" s="245">
        <f t="shared" si="1"/>
        <v>118.9</v>
      </c>
      <c r="M10" s="245">
        <f t="shared" si="2"/>
        <v>115.9</v>
      </c>
      <c r="N10" s="246">
        <f t="shared" si="3"/>
        <v>100</v>
      </c>
    </row>
    <row r="11" spans="1:14" ht="15" customHeight="1">
      <c r="A11" s="30"/>
      <c r="B11" s="31" t="s">
        <v>56</v>
      </c>
      <c r="C11" s="79">
        <v>72817689.019999996</v>
      </c>
      <c r="D11" s="156">
        <v>73014217.700000003</v>
      </c>
      <c r="E11" s="156">
        <v>82270022</v>
      </c>
      <c r="F11" s="156">
        <v>87022225.459999993</v>
      </c>
      <c r="G11" s="156">
        <v>99604461</v>
      </c>
      <c r="H11" s="32">
        <v>130000000</v>
      </c>
      <c r="I11" s="32">
        <v>180000000</v>
      </c>
      <c r="J11" s="32">
        <v>230000000</v>
      </c>
      <c r="K11" s="32">
        <v>230000000</v>
      </c>
      <c r="L11" s="245">
        <f t="shared" si="1"/>
        <v>138.5</v>
      </c>
      <c r="M11" s="245">
        <f t="shared" si="2"/>
        <v>127.8</v>
      </c>
      <c r="N11" s="246">
        <f t="shared" si="3"/>
        <v>100</v>
      </c>
    </row>
    <row r="12" spans="1:14" ht="15" customHeight="1">
      <c r="A12" s="30"/>
      <c r="B12" s="31"/>
      <c r="C12" s="79">
        <v>0</v>
      </c>
      <c r="D12" s="156"/>
      <c r="E12" s="156"/>
      <c r="F12" s="156"/>
      <c r="G12" s="236"/>
      <c r="H12" s="31"/>
      <c r="I12" s="32"/>
      <c r="J12" s="32"/>
      <c r="K12" s="237"/>
      <c r="L12" s="245" t="str">
        <f t="shared" si="1"/>
        <v xml:space="preserve"> </v>
      </c>
      <c r="M12" s="245" t="str">
        <f t="shared" si="2"/>
        <v xml:space="preserve"> </v>
      </c>
      <c r="N12" s="246" t="str">
        <f t="shared" si="3"/>
        <v xml:space="preserve"> </v>
      </c>
    </row>
    <row r="13" spans="1:14" ht="15" customHeight="1">
      <c r="A13" s="28">
        <v>312</v>
      </c>
      <c r="B13" s="29" t="s">
        <v>13</v>
      </c>
      <c r="C13" s="80">
        <v>2522720.6800000002</v>
      </c>
      <c r="D13" s="157">
        <v>2701986.5</v>
      </c>
      <c r="E13" s="157">
        <v>1353851</v>
      </c>
      <c r="F13" s="157">
        <v>1861029</v>
      </c>
      <c r="G13" s="157">
        <v>1451863</v>
      </c>
      <c r="H13" s="82">
        <v>0</v>
      </c>
      <c r="I13" s="82">
        <v>0</v>
      </c>
      <c r="J13" s="82">
        <v>0</v>
      </c>
      <c r="K13" s="82">
        <v>0</v>
      </c>
      <c r="L13" s="245" t="str">
        <f t="shared" si="1"/>
        <v xml:space="preserve"> </v>
      </c>
      <c r="M13" s="245" t="str">
        <f t="shared" si="2"/>
        <v xml:space="preserve"> </v>
      </c>
      <c r="N13" s="246" t="str">
        <f t="shared" si="3"/>
        <v xml:space="preserve"> </v>
      </c>
    </row>
    <row r="14" spans="1:14" ht="15" customHeight="1">
      <c r="A14" s="28">
        <v>314</v>
      </c>
      <c r="B14" s="78" t="s">
        <v>15</v>
      </c>
      <c r="C14" s="80">
        <v>10160405.539999999</v>
      </c>
      <c r="D14" s="157">
        <v>6825517.5099999998</v>
      </c>
      <c r="E14" s="157">
        <v>2546200</v>
      </c>
      <c r="F14" s="157">
        <v>4908567</v>
      </c>
      <c r="G14" s="157">
        <v>9788976</v>
      </c>
      <c r="H14" s="82">
        <v>0</v>
      </c>
      <c r="I14" s="82">
        <v>0</v>
      </c>
      <c r="J14" s="82">
        <v>0</v>
      </c>
      <c r="K14" s="82">
        <v>0</v>
      </c>
      <c r="L14" s="245" t="str">
        <f t="shared" si="1"/>
        <v xml:space="preserve"> </v>
      </c>
      <c r="M14" s="245" t="str">
        <f t="shared" si="2"/>
        <v xml:space="preserve"> </v>
      </c>
      <c r="N14" s="246" t="str">
        <f t="shared" si="3"/>
        <v xml:space="preserve"> </v>
      </c>
    </row>
    <row r="15" spans="1:14" ht="15" customHeight="1">
      <c r="A15" s="28">
        <v>315</v>
      </c>
      <c r="B15" s="78" t="s">
        <v>16</v>
      </c>
      <c r="C15" s="80">
        <v>5410418.8499999996</v>
      </c>
      <c r="D15" s="157">
        <v>13885241.390000001</v>
      </c>
      <c r="E15" s="157">
        <v>13433308</v>
      </c>
      <c r="F15" s="157">
        <v>13764244</v>
      </c>
      <c r="G15" s="157">
        <v>6823119</v>
      </c>
      <c r="H15" s="82">
        <v>0</v>
      </c>
      <c r="I15" s="82">
        <v>0</v>
      </c>
      <c r="J15" s="82">
        <v>0</v>
      </c>
      <c r="K15" s="82">
        <v>0</v>
      </c>
      <c r="L15" s="245" t="str">
        <f t="shared" si="1"/>
        <v xml:space="preserve"> </v>
      </c>
      <c r="M15" s="245" t="str">
        <f t="shared" si="2"/>
        <v xml:space="preserve"> </v>
      </c>
      <c r="N15" s="246" t="str">
        <f t="shared" si="3"/>
        <v xml:space="preserve"> </v>
      </c>
    </row>
    <row r="16" spans="1:14" ht="15" customHeight="1">
      <c r="A16" s="28">
        <v>322</v>
      </c>
      <c r="B16" s="78" t="s">
        <v>19</v>
      </c>
      <c r="C16" s="80">
        <v>23235121.809999999</v>
      </c>
      <c r="D16" s="157">
        <v>14296138.42</v>
      </c>
      <c r="E16" s="157">
        <v>12527368</v>
      </c>
      <c r="F16" s="157">
        <v>14353129</v>
      </c>
      <c r="G16" s="157">
        <v>12960215</v>
      </c>
      <c r="H16" s="82">
        <v>0</v>
      </c>
      <c r="I16" s="82">
        <v>0</v>
      </c>
      <c r="J16" s="82">
        <v>0</v>
      </c>
      <c r="K16" s="82">
        <v>0</v>
      </c>
      <c r="L16" s="245" t="str">
        <f t="shared" si="1"/>
        <v xml:space="preserve"> </v>
      </c>
      <c r="M16" s="245" t="str">
        <f t="shared" si="2"/>
        <v xml:space="preserve"> </v>
      </c>
      <c r="N16" s="246" t="str">
        <f t="shared" si="3"/>
        <v xml:space="preserve"> </v>
      </c>
    </row>
    <row r="17" spans="1:14" ht="15" customHeight="1">
      <c r="A17" s="28">
        <v>329</v>
      </c>
      <c r="B17" s="78" t="s">
        <v>22</v>
      </c>
      <c r="C17" s="80">
        <v>2793000</v>
      </c>
      <c r="D17" s="157">
        <v>5151022.3099999996</v>
      </c>
      <c r="E17" s="157">
        <v>4467024</v>
      </c>
      <c r="F17" s="157">
        <v>16464871</v>
      </c>
      <c r="G17" s="157">
        <v>14996267</v>
      </c>
      <c r="H17" s="82">
        <v>0</v>
      </c>
      <c r="I17" s="82">
        <v>0</v>
      </c>
      <c r="J17" s="82">
        <v>0</v>
      </c>
      <c r="K17" s="82">
        <v>0</v>
      </c>
      <c r="L17" s="245" t="str">
        <f t="shared" si="1"/>
        <v xml:space="preserve"> </v>
      </c>
      <c r="M17" s="245" t="str">
        <f t="shared" si="2"/>
        <v xml:space="preserve"> </v>
      </c>
      <c r="N17" s="246" t="str">
        <f t="shared" si="3"/>
        <v xml:space="preserve"> </v>
      </c>
    </row>
    <row r="18" spans="1:14" ht="15" customHeight="1">
      <c r="A18" s="30">
        <v>333</v>
      </c>
      <c r="B18" s="33" t="s">
        <v>23</v>
      </c>
      <c r="C18" s="80">
        <v>84467000</v>
      </c>
      <c r="D18" s="157">
        <v>97119239</v>
      </c>
      <c r="E18" s="157">
        <v>96840826</v>
      </c>
      <c r="F18" s="157">
        <v>100000069</v>
      </c>
      <c r="G18" s="157">
        <v>109860053</v>
      </c>
      <c r="H18" s="82">
        <v>110000000</v>
      </c>
      <c r="I18" s="82">
        <v>112000000</v>
      </c>
      <c r="J18" s="82">
        <v>115000000</v>
      </c>
      <c r="K18" s="82">
        <v>115000000</v>
      </c>
      <c r="L18" s="245">
        <f t="shared" si="1"/>
        <v>101.8</v>
      </c>
      <c r="M18" s="245">
        <f t="shared" si="2"/>
        <v>102.7</v>
      </c>
      <c r="N18" s="246">
        <f t="shared" si="3"/>
        <v>100</v>
      </c>
    </row>
    <row r="19" spans="1:14" ht="15" customHeight="1" thickBot="1">
      <c r="A19" s="34">
        <v>335</v>
      </c>
      <c r="B19" s="35" t="s">
        <v>25</v>
      </c>
      <c r="C19" s="83">
        <v>5799604.96</v>
      </c>
      <c r="D19" s="158">
        <v>1487980.51</v>
      </c>
      <c r="E19" s="158">
        <v>1061642</v>
      </c>
      <c r="F19" s="158">
        <v>995064</v>
      </c>
      <c r="G19" s="158">
        <v>1392322</v>
      </c>
      <c r="H19" s="84">
        <v>3000000</v>
      </c>
      <c r="I19" s="84">
        <v>3000000</v>
      </c>
      <c r="J19" s="84">
        <v>3000000</v>
      </c>
      <c r="K19" s="84">
        <v>3000000</v>
      </c>
      <c r="L19" s="247">
        <f t="shared" si="1"/>
        <v>100</v>
      </c>
      <c r="M19" s="247">
        <f t="shared" si="2"/>
        <v>100</v>
      </c>
      <c r="N19" s="248">
        <f t="shared" si="3"/>
        <v>100</v>
      </c>
    </row>
    <row r="20" spans="1:14" ht="19.5" customHeight="1" thickTop="1" thickBot="1">
      <c r="A20" s="36"/>
      <c r="B20" s="37" t="s">
        <v>57</v>
      </c>
      <c r="C20" s="38">
        <f t="shared" ref="C20:K20" si="4">SUM(C7:C19)-C7</f>
        <v>739681709.25999987</v>
      </c>
      <c r="D20" s="38">
        <f t="shared" si="4"/>
        <v>719390812.07000005</v>
      </c>
      <c r="E20" s="38">
        <f t="shared" si="4"/>
        <v>752056839</v>
      </c>
      <c r="F20" s="38">
        <f t="shared" si="4"/>
        <v>852232960.9000001</v>
      </c>
      <c r="G20" s="38">
        <f t="shared" si="4"/>
        <v>894402366</v>
      </c>
      <c r="H20" s="38">
        <f t="shared" si="4"/>
        <v>954166000</v>
      </c>
      <c r="I20" s="38">
        <f t="shared" si="4"/>
        <v>1054166000</v>
      </c>
      <c r="J20" s="38">
        <f t="shared" si="4"/>
        <v>1154166000</v>
      </c>
      <c r="K20" s="38">
        <f t="shared" si="4"/>
        <v>1154166000</v>
      </c>
      <c r="L20" s="249">
        <f t="shared" si="1"/>
        <v>110.5</v>
      </c>
      <c r="M20" s="249">
        <f t="shared" si="2"/>
        <v>109.5</v>
      </c>
      <c r="N20" s="250">
        <f t="shared" si="3"/>
        <v>100</v>
      </c>
    </row>
    <row r="21" spans="1:14">
      <c r="B21" s="39"/>
      <c r="C21" s="39"/>
      <c r="D21" s="39"/>
      <c r="E21" s="39"/>
      <c r="F21" s="39"/>
      <c r="G21" s="39"/>
      <c r="H21" s="39"/>
      <c r="I21" s="40"/>
      <c r="J21" s="40"/>
      <c r="K21" s="41"/>
      <c r="L21" s="25"/>
      <c r="M21" s="25"/>
      <c r="N21" s="81"/>
    </row>
    <row r="22" spans="1:14" s="25" customFormat="1" ht="19.5" customHeight="1">
      <c r="A22" s="463" t="s">
        <v>207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N22" s="41"/>
    </row>
    <row r="23" spans="1:14">
      <c r="A23" s="42"/>
      <c r="B23" s="43"/>
      <c r="C23" s="43"/>
      <c r="D23" s="43"/>
      <c r="E23" s="43"/>
      <c r="G23" s="43"/>
      <c r="H23" s="43"/>
      <c r="I23" s="44"/>
      <c r="J23" s="44"/>
      <c r="K23" s="45"/>
      <c r="L23" s="25"/>
      <c r="M23" s="25"/>
      <c r="N23" s="81"/>
    </row>
    <row r="24" spans="1:14">
      <c r="A24" s="25"/>
      <c r="B24" s="25"/>
      <c r="C24" s="25"/>
      <c r="D24" s="25"/>
      <c r="E24" s="25"/>
      <c r="F24" s="25"/>
      <c r="G24" s="25"/>
      <c r="H24" s="25"/>
      <c r="I24" s="41"/>
      <c r="J24" s="41"/>
      <c r="K24" s="41"/>
      <c r="L24" s="25"/>
      <c r="N24" s="81"/>
    </row>
    <row r="25" spans="1:14">
      <c r="L25" s="25"/>
      <c r="N25" s="81"/>
    </row>
    <row r="26" spans="1:14">
      <c r="L26" s="25"/>
      <c r="N26" s="81"/>
    </row>
    <row r="27" spans="1:14">
      <c r="N27" s="81"/>
    </row>
  </sheetData>
  <mergeCells count="2">
    <mergeCell ref="B3:K3"/>
    <mergeCell ref="A22:K22"/>
  </mergeCells>
  <phoneticPr fontId="30" type="noConversion"/>
  <printOptions horizontalCentered="1"/>
  <pageMargins left="0.66" right="0.78740157480314965" top="0.78" bottom="0.98425196850393704" header="0.51181102362204722" footer="0.51181102362204722"/>
  <pageSetup paperSize="9" scale="78" orientation="landscape" r:id="rId1"/>
  <headerFooter alignWithMargins="0"/>
  <ignoredErrors>
    <ignoredError sqref="H7 D7:F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K385"/>
  <sheetViews>
    <sheetView zoomScale="57" zoomScaleNormal="57" workbookViewId="0">
      <selection activeCell="BB27" sqref="BB27"/>
    </sheetView>
  </sheetViews>
  <sheetFormatPr defaultColWidth="8" defaultRowHeight="12.75" outlineLevelRow="1"/>
  <cols>
    <col min="1" max="1" width="22.6640625" style="456" customWidth="1"/>
    <col min="2" max="2" width="26.1640625" style="348" bestFit="1" customWidth="1"/>
    <col min="3" max="3" width="21.83203125" style="348" customWidth="1"/>
    <col min="4" max="4" width="24.6640625" style="348" customWidth="1"/>
    <col min="5" max="5" width="18" style="348" bestFit="1" customWidth="1"/>
    <col min="6" max="6" width="14" style="348" customWidth="1"/>
    <col min="7" max="7" width="18.1640625" style="348" hidden="1" customWidth="1"/>
    <col min="8" max="8" width="18" style="348" hidden="1" customWidth="1"/>
    <col min="9" max="9" width="17.83203125" style="348" hidden="1" customWidth="1"/>
    <col min="10" max="10" width="14.83203125" style="348" hidden="1" customWidth="1"/>
    <col min="11" max="11" width="20.33203125" style="348" hidden="1" customWidth="1"/>
    <col min="12" max="13" width="19.1640625" style="348" hidden="1" customWidth="1"/>
    <col min="14" max="14" width="15.1640625" style="348" hidden="1" customWidth="1"/>
    <col min="15" max="15" width="21.33203125" style="348" hidden="1" customWidth="1"/>
    <col min="16" max="16" width="18.83203125" style="348" hidden="1" customWidth="1"/>
    <col min="17" max="17" width="21.6640625" style="348" hidden="1" customWidth="1"/>
    <col min="18" max="18" width="28.83203125" style="348" customWidth="1"/>
    <col min="19" max="19" width="25.83203125" style="348" customWidth="1"/>
    <col min="20" max="20" width="28.6640625" style="348" customWidth="1"/>
    <col min="21" max="21" width="29.1640625" style="348" bestFit="1" customWidth="1"/>
    <col min="22" max="22" width="12.5" style="348" customWidth="1"/>
    <col min="23" max="23" width="20.6640625" style="348" hidden="1" customWidth="1"/>
    <col min="24" max="24" width="18.33203125" style="348" hidden="1" customWidth="1"/>
    <col min="25" max="25" width="15.83203125" style="348" hidden="1" customWidth="1"/>
    <col min="26" max="26" width="16.33203125" style="348" hidden="1" customWidth="1"/>
    <col min="27" max="27" width="19.6640625" style="348" hidden="1" customWidth="1"/>
    <col min="28" max="28" width="16.1640625" style="348" hidden="1" customWidth="1"/>
    <col min="29" max="30" width="15.83203125" style="348" hidden="1" customWidth="1"/>
    <col min="31" max="31" width="21" style="348" hidden="1" customWidth="1"/>
    <col min="32" max="32" width="17.33203125" style="348" hidden="1" customWidth="1"/>
    <col min="33" max="33" width="20.5" style="348" hidden="1" customWidth="1"/>
    <col min="34" max="34" width="29.5" style="348" customWidth="1"/>
    <col min="35" max="35" width="26" style="348" customWidth="1"/>
    <col min="36" max="36" width="26.33203125" style="348" customWidth="1"/>
    <col min="37" max="37" width="29.1640625" style="348" bestFit="1" customWidth="1"/>
    <col min="38" max="38" width="17.33203125" style="348" customWidth="1"/>
    <col min="39" max="39" width="19.6640625" style="348" hidden="1" customWidth="1"/>
    <col min="40" max="40" width="14.1640625" style="348" hidden="1" customWidth="1"/>
    <col min="41" max="41" width="14.83203125" style="348" hidden="1" customWidth="1"/>
    <col min="42" max="42" width="13.5" style="348" hidden="1" customWidth="1"/>
    <col min="43" max="43" width="12.5" style="348" hidden="1" customWidth="1"/>
    <col min="44" max="44" width="19" style="348" hidden="1" customWidth="1"/>
    <col min="45" max="45" width="13.33203125" style="348" hidden="1" customWidth="1"/>
    <col min="46" max="46" width="12.83203125" style="348" hidden="1" customWidth="1"/>
    <col min="47" max="47" width="9.83203125" style="348" hidden="1" customWidth="1"/>
    <col min="48" max="48" width="11.5" style="348" hidden="1" customWidth="1"/>
    <col min="49" max="49" width="19.6640625" style="348" hidden="1" customWidth="1"/>
    <col min="50" max="50" width="12.1640625" style="348" hidden="1" customWidth="1"/>
    <col min="51" max="51" width="11" style="348" hidden="1" customWidth="1"/>
    <col min="52" max="52" width="12.33203125" style="348" hidden="1" customWidth="1"/>
    <col min="53" max="53" width="11.5" style="348" hidden="1" customWidth="1"/>
    <col min="54" max="54" width="12.33203125" style="348" customWidth="1"/>
    <col min="55" max="55" width="10.6640625" style="348" customWidth="1"/>
    <col min="56" max="56" width="11" style="348" customWidth="1"/>
    <col min="57" max="57" width="11.1640625" style="348" customWidth="1"/>
    <col min="58" max="16384" width="8" style="348"/>
  </cols>
  <sheetData>
    <row r="1" spans="1:63" ht="22.5" customHeight="1">
      <c r="A1" s="347"/>
      <c r="O1" s="349" t="s">
        <v>337</v>
      </c>
      <c r="P1" s="350">
        <v>0</v>
      </c>
      <c r="AE1" s="349" t="s">
        <v>337</v>
      </c>
      <c r="AF1" s="350">
        <v>0</v>
      </c>
      <c r="AL1" s="459" t="s">
        <v>338</v>
      </c>
    </row>
    <row r="2" spans="1:63" ht="15.75" customHeight="1">
      <c r="A2" s="465"/>
      <c r="B2" s="466" t="s">
        <v>339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63" ht="19.5" customHeight="1" thickBot="1">
      <c r="A3" s="465"/>
      <c r="B3" s="351"/>
      <c r="C3" s="351"/>
      <c r="D3" s="351"/>
      <c r="E3" s="351"/>
      <c r="F3" s="352"/>
      <c r="G3" s="352"/>
      <c r="H3" s="352"/>
      <c r="I3" s="352"/>
      <c r="J3" s="352"/>
      <c r="K3" s="352"/>
      <c r="L3" s="352"/>
      <c r="M3" s="352"/>
      <c r="N3" s="352"/>
      <c r="O3" s="353" t="s">
        <v>340</v>
      </c>
      <c r="P3" s="350">
        <v>0</v>
      </c>
      <c r="Q3" s="354"/>
      <c r="AE3" s="353" t="s">
        <v>340</v>
      </c>
      <c r="AF3" s="350">
        <v>0</v>
      </c>
      <c r="AL3" s="349" t="s">
        <v>1</v>
      </c>
    </row>
    <row r="4" spans="1:63" s="411" customFormat="1" ht="21.75" thickTop="1" thickBot="1">
      <c r="A4" s="355"/>
      <c r="B4" s="467" t="s">
        <v>341</v>
      </c>
      <c r="C4" s="468"/>
      <c r="D4" s="468"/>
      <c r="E4" s="468"/>
      <c r="F4" s="469"/>
      <c r="G4" s="476"/>
      <c r="H4" s="477"/>
      <c r="I4" s="477"/>
      <c r="J4" s="478"/>
      <c r="K4" s="476"/>
      <c r="L4" s="477"/>
      <c r="M4" s="477"/>
      <c r="N4" s="478"/>
      <c r="O4" s="356"/>
      <c r="P4" s="356"/>
      <c r="Q4" s="356"/>
      <c r="R4" s="467" t="s">
        <v>342</v>
      </c>
      <c r="S4" s="468"/>
      <c r="T4" s="468"/>
      <c r="U4" s="468"/>
      <c r="V4" s="469"/>
      <c r="W4" s="476"/>
      <c r="X4" s="477"/>
      <c r="Y4" s="477"/>
      <c r="Z4" s="478"/>
      <c r="AA4" s="476"/>
      <c r="AB4" s="477"/>
      <c r="AC4" s="477"/>
      <c r="AD4" s="478"/>
      <c r="AE4" s="356"/>
      <c r="AF4" s="356"/>
      <c r="AG4" s="356"/>
      <c r="AH4" s="467" t="s">
        <v>343</v>
      </c>
      <c r="AI4" s="468"/>
      <c r="AJ4" s="468"/>
      <c r="AK4" s="468"/>
      <c r="AL4" s="469"/>
      <c r="AM4" s="484" t="s">
        <v>410</v>
      </c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6"/>
    </row>
    <row r="5" spans="1:63" s="411" customFormat="1" ht="18.75">
      <c r="A5" s="357" t="s">
        <v>344</v>
      </c>
      <c r="B5" s="470"/>
      <c r="C5" s="471"/>
      <c r="D5" s="471"/>
      <c r="E5" s="471"/>
      <c r="F5" s="472"/>
      <c r="G5" s="479" t="s">
        <v>345</v>
      </c>
      <c r="H5" s="480"/>
      <c r="I5" s="480"/>
      <c r="J5" s="481"/>
      <c r="K5" s="479" t="s">
        <v>346</v>
      </c>
      <c r="L5" s="480"/>
      <c r="M5" s="480"/>
      <c r="N5" s="481"/>
      <c r="O5" s="479" t="s">
        <v>347</v>
      </c>
      <c r="P5" s="480"/>
      <c r="Q5" s="480"/>
      <c r="R5" s="470"/>
      <c r="S5" s="471"/>
      <c r="T5" s="471"/>
      <c r="U5" s="471"/>
      <c r="V5" s="472"/>
      <c r="W5" s="479" t="s">
        <v>348</v>
      </c>
      <c r="X5" s="480"/>
      <c r="Y5" s="480"/>
      <c r="Z5" s="481"/>
      <c r="AA5" s="479" t="s">
        <v>349</v>
      </c>
      <c r="AB5" s="497"/>
      <c r="AC5" s="497"/>
      <c r="AD5" s="498"/>
      <c r="AE5" s="479" t="s">
        <v>350</v>
      </c>
      <c r="AF5" s="480"/>
      <c r="AG5" s="480"/>
      <c r="AH5" s="470"/>
      <c r="AI5" s="471"/>
      <c r="AJ5" s="471"/>
      <c r="AK5" s="471"/>
      <c r="AL5" s="472"/>
      <c r="AM5" s="487" t="s">
        <v>411</v>
      </c>
      <c r="AN5" s="488"/>
      <c r="AO5" s="488"/>
      <c r="AP5" s="488"/>
      <c r="AQ5" s="489"/>
      <c r="AR5" s="493" t="s">
        <v>412</v>
      </c>
      <c r="AS5" s="488"/>
      <c r="AT5" s="488"/>
      <c r="AU5" s="488"/>
      <c r="AV5" s="489"/>
      <c r="AW5" s="493" t="s">
        <v>413</v>
      </c>
      <c r="AX5" s="488"/>
      <c r="AY5" s="488"/>
      <c r="AZ5" s="488"/>
      <c r="BA5" s="495"/>
    </row>
    <row r="6" spans="1:63" s="411" customFormat="1" ht="19.5" thickBot="1">
      <c r="A6" s="358" t="s">
        <v>351</v>
      </c>
      <c r="B6" s="473"/>
      <c r="C6" s="474"/>
      <c r="D6" s="474"/>
      <c r="E6" s="474"/>
      <c r="F6" s="475"/>
      <c r="G6" s="482"/>
      <c r="H6" s="483"/>
      <c r="I6" s="483"/>
      <c r="J6" s="481"/>
      <c r="K6" s="482"/>
      <c r="L6" s="483"/>
      <c r="M6" s="483"/>
      <c r="N6" s="481"/>
      <c r="O6" s="482"/>
      <c r="P6" s="483"/>
      <c r="Q6" s="483"/>
      <c r="R6" s="473"/>
      <c r="S6" s="474"/>
      <c r="T6" s="474"/>
      <c r="U6" s="474"/>
      <c r="V6" s="475"/>
      <c r="W6" s="482"/>
      <c r="X6" s="483"/>
      <c r="Y6" s="483"/>
      <c r="Z6" s="481"/>
      <c r="AA6" s="499"/>
      <c r="AB6" s="500"/>
      <c r="AC6" s="500"/>
      <c r="AD6" s="501"/>
      <c r="AE6" s="482"/>
      <c r="AF6" s="483"/>
      <c r="AG6" s="483"/>
      <c r="AH6" s="473"/>
      <c r="AI6" s="474"/>
      <c r="AJ6" s="474"/>
      <c r="AK6" s="474"/>
      <c r="AL6" s="475"/>
      <c r="AM6" s="490"/>
      <c r="AN6" s="491"/>
      <c r="AO6" s="491"/>
      <c r="AP6" s="491"/>
      <c r="AQ6" s="492"/>
      <c r="AR6" s="494"/>
      <c r="AS6" s="491"/>
      <c r="AT6" s="491"/>
      <c r="AU6" s="491"/>
      <c r="AV6" s="492"/>
      <c r="AW6" s="494"/>
      <c r="AX6" s="491"/>
      <c r="AY6" s="491"/>
      <c r="AZ6" s="491"/>
      <c r="BA6" s="496"/>
    </row>
    <row r="7" spans="1:63" ht="21.75" customHeight="1">
      <c r="A7" s="358" t="s">
        <v>352</v>
      </c>
      <c r="B7" s="359" t="s">
        <v>353</v>
      </c>
      <c r="C7" s="360" t="s">
        <v>354</v>
      </c>
      <c r="D7" s="361"/>
      <c r="E7" s="362"/>
      <c r="F7" s="362"/>
      <c r="G7" s="359" t="s">
        <v>353</v>
      </c>
      <c r="H7" s="360" t="s">
        <v>354</v>
      </c>
      <c r="I7" s="361"/>
      <c r="J7" s="362"/>
      <c r="K7" s="359" t="s">
        <v>353</v>
      </c>
      <c r="L7" s="360" t="s">
        <v>354</v>
      </c>
      <c r="M7" s="361"/>
      <c r="N7" s="362"/>
      <c r="O7" s="359" t="s">
        <v>353</v>
      </c>
      <c r="P7" s="360" t="s">
        <v>354</v>
      </c>
      <c r="Q7" s="361"/>
      <c r="R7" s="363" t="s">
        <v>353</v>
      </c>
      <c r="S7" s="364" t="s">
        <v>354</v>
      </c>
      <c r="T7" s="365"/>
      <c r="U7" s="361"/>
      <c r="V7" s="366"/>
      <c r="W7" s="359" t="s">
        <v>353</v>
      </c>
      <c r="X7" s="360" t="s">
        <v>354</v>
      </c>
      <c r="Y7" s="361"/>
      <c r="Z7" s="362"/>
      <c r="AA7" s="359" t="s">
        <v>353</v>
      </c>
      <c r="AB7" s="360" t="s">
        <v>354</v>
      </c>
      <c r="AC7" s="361"/>
      <c r="AD7" s="362"/>
      <c r="AE7" s="359" t="s">
        <v>353</v>
      </c>
      <c r="AF7" s="360" t="s">
        <v>354</v>
      </c>
      <c r="AG7" s="361"/>
      <c r="AH7" s="363" t="s">
        <v>353</v>
      </c>
      <c r="AI7" s="364" t="s">
        <v>354</v>
      </c>
      <c r="AJ7" s="365"/>
      <c r="AK7" s="361"/>
      <c r="AL7" s="366"/>
      <c r="AM7" s="359" t="s">
        <v>353</v>
      </c>
      <c r="AN7" s="360" t="s">
        <v>354</v>
      </c>
      <c r="AO7" s="361" t="s">
        <v>414</v>
      </c>
      <c r="AP7" s="362"/>
      <c r="AQ7" s="366"/>
      <c r="AR7" s="359" t="s">
        <v>353</v>
      </c>
      <c r="AS7" s="360" t="s">
        <v>354</v>
      </c>
      <c r="AT7" s="361" t="s">
        <v>414</v>
      </c>
      <c r="AU7" s="362"/>
      <c r="AV7" s="366"/>
      <c r="AW7" s="359" t="s">
        <v>353</v>
      </c>
      <c r="AX7" s="360" t="s">
        <v>354</v>
      </c>
      <c r="AY7" s="361" t="s">
        <v>414</v>
      </c>
      <c r="AZ7" s="362"/>
      <c r="BA7" s="412"/>
    </row>
    <row r="8" spans="1:63" ht="12.95" customHeight="1">
      <c r="A8" s="367"/>
      <c r="B8" s="363" t="s">
        <v>355</v>
      </c>
      <c r="C8" s="364" t="s">
        <v>356</v>
      </c>
      <c r="D8" s="368" t="s">
        <v>357</v>
      </c>
      <c r="E8" s="369" t="s">
        <v>358</v>
      </c>
      <c r="F8" s="369" t="s">
        <v>359</v>
      </c>
      <c r="G8" s="363" t="s">
        <v>355</v>
      </c>
      <c r="H8" s="364" t="s">
        <v>356</v>
      </c>
      <c r="I8" s="368" t="s">
        <v>357</v>
      </c>
      <c r="J8" s="369" t="s">
        <v>358</v>
      </c>
      <c r="K8" s="363" t="s">
        <v>355</v>
      </c>
      <c r="L8" s="364" t="s">
        <v>356</v>
      </c>
      <c r="M8" s="368" t="s">
        <v>357</v>
      </c>
      <c r="N8" s="369" t="s">
        <v>358</v>
      </c>
      <c r="O8" s="363" t="s">
        <v>355</v>
      </c>
      <c r="P8" s="364" t="s">
        <v>356</v>
      </c>
      <c r="Q8" s="368" t="s">
        <v>357</v>
      </c>
      <c r="R8" s="363" t="s">
        <v>355</v>
      </c>
      <c r="S8" s="364" t="s">
        <v>356</v>
      </c>
      <c r="T8" s="365" t="s">
        <v>357</v>
      </c>
      <c r="U8" s="370" t="s">
        <v>358</v>
      </c>
      <c r="V8" s="371" t="s">
        <v>359</v>
      </c>
      <c r="W8" s="363" t="s">
        <v>355</v>
      </c>
      <c r="X8" s="364" t="s">
        <v>356</v>
      </c>
      <c r="Y8" s="368" t="s">
        <v>357</v>
      </c>
      <c r="Z8" s="369" t="s">
        <v>358</v>
      </c>
      <c r="AA8" s="363" t="s">
        <v>355</v>
      </c>
      <c r="AB8" s="364" t="s">
        <v>356</v>
      </c>
      <c r="AC8" s="368" t="s">
        <v>357</v>
      </c>
      <c r="AD8" s="369" t="s">
        <v>358</v>
      </c>
      <c r="AE8" s="363" t="s">
        <v>355</v>
      </c>
      <c r="AF8" s="364" t="s">
        <v>356</v>
      </c>
      <c r="AG8" s="368" t="s">
        <v>357</v>
      </c>
      <c r="AH8" s="363" t="s">
        <v>355</v>
      </c>
      <c r="AI8" s="364" t="s">
        <v>356</v>
      </c>
      <c r="AJ8" s="365" t="s">
        <v>357</v>
      </c>
      <c r="AK8" s="370" t="s">
        <v>358</v>
      </c>
      <c r="AL8" s="371" t="s">
        <v>359</v>
      </c>
      <c r="AM8" s="363" t="s">
        <v>355</v>
      </c>
      <c r="AN8" s="364" t="s">
        <v>356</v>
      </c>
      <c r="AO8" s="368" t="s">
        <v>355</v>
      </c>
      <c r="AP8" s="369" t="s">
        <v>358</v>
      </c>
      <c r="AQ8" s="371" t="s">
        <v>359</v>
      </c>
      <c r="AR8" s="363" t="s">
        <v>355</v>
      </c>
      <c r="AS8" s="364" t="s">
        <v>356</v>
      </c>
      <c r="AT8" s="368" t="s">
        <v>355</v>
      </c>
      <c r="AU8" s="369" t="s">
        <v>358</v>
      </c>
      <c r="AV8" s="371" t="s">
        <v>359</v>
      </c>
      <c r="AW8" s="363" t="s">
        <v>355</v>
      </c>
      <c r="AX8" s="364" t="s">
        <v>356</v>
      </c>
      <c r="AY8" s="368" t="s">
        <v>355</v>
      </c>
      <c r="AZ8" s="369" t="s">
        <v>358</v>
      </c>
      <c r="BA8" s="413" t="s">
        <v>359</v>
      </c>
    </row>
    <row r="9" spans="1:63" ht="12.95" customHeight="1">
      <c r="A9" s="367"/>
      <c r="B9" s="363" t="s">
        <v>360</v>
      </c>
      <c r="C9" s="364" t="s">
        <v>361</v>
      </c>
      <c r="D9" s="368" t="s">
        <v>362</v>
      </c>
      <c r="E9" s="369" t="s">
        <v>363</v>
      </c>
      <c r="F9" s="369" t="s">
        <v>364</v>
      </c>
      <c r="G9" s="363" t="s">
        <v>360</v>
      </c>
      <c r="H9" s="364" t="s">
        <v>361</v>
      </c>
      <c r="I9" s="368" t="s">
        <v>362</v>
      </c>
      <c r="J9" s="369" t="s">
        <v>363</v>
      </c>
      <c r="K9" s="363" t="s">
        <v>360</v>
      </c>
      <c r="L9" s="364" t="s">
        <v>361</v>
      </c>
      <c r="M9" s="368" t="s">
        <v>362</v>
      </c>
      <c r="N9" s="369" t="s">
        <v>363</v>
      </c>
      <c r="O9" s="363" t="s">
        <v>360</v>
      </c>
      <c r="P9" s="364" t="s">
        <v>361</v>
      </c>
      <c r="Q9" s="368" t="s">
        <v>362</v>
      </c>
      <c r="R9" s="363" t="s">
        <v>360</v>
      </c>
      <c r="S9" s="364" t="s">
        <v>361</v>
      </c>
      <c r="T9" s="365" t="s">
        <v>362</v>
      </c>
      <c r="U9" s="370" t="s">
        <v>363</v>
      </c>
      <c r="V9" s="371" t="s">
        <v>364</v>
      </c>
      <c r="W9" s="363" t="s">
        <v>360</v>
      </c>
      <c r="X9" s="364" t="s">
        <v>361</v>
      </c>
      <c r="Y9" s="368" t="s">
        <v>362</v>
      </c>
      <c r="Z9" s="369" t="s">
        <v>363</v>
      </c>
      <c r="AA9" s="363" t="s">
        <v>360</v>
      </c>
      <c r="AB9" s="364" t="s">
        <v>361</v>
      </c>
      <c r="AC9" s="368" t="s">
        <v>362</v>
      </c>
      <c r="AD9" s="369" t="s">
        <v>363</v>
      </c>
      <c r="AE9" s="363" t="s">
        <v>360</v>
      </c>
      <c r="AF9" s="364" t="s">
        <v>361</v>
      </c>
      <c r="AG9" s="368" t="s">
        <v>362</v>
      </c>
      <c r="AH9" s="363" t="s">
        <v>360</v>
      </c>
      <c r="AI9" s="364" t="s">
        <v>361</v>
      </c>
      <c r="AJ9" s="365" t="s">
        <v>362</v>
      </c>
      <c r="AK9" s="370" t="s">
        <v>363</v>
      </c>
      <c r="AL9" s="371" t="s">
        <v>364</v>
      </c>
      <c r="AM9" s="363" t="s">
        <v>360</v>
      </c>
      <c r="AN9" s="364" t="s">
        <v>361</v>
      </c>
      <c r="AO9" s="368" t="s">
        <v>415</v>
      </c>
      <c r="AP9" s="369" t="s">
        <v>363</v>
      </c>
      <c r="AQ9" s="371" t="s">
        <v>364</v>
      </c>
      <c r="AR9" s="363" t="s">
        <v>360</v>
      </c>
      <c r="AS9" s="364" t="s">
        <v>361</v>
      </c>
      <c r="AT9" s="368" t="s">
        <v>415</v>
      </c>
      <c r="AU9" s="369" t="s">
        <v>363</v>
      </c>
      <c r="AV9" s="371" t="s">
        <v>364</v>
      </c>
      <c r="AW9" s="363" t="s">
        <v>360</v>
      </c>
      <c r="AX9" s="364" t="s">
        <v>361</v>
      </c>
      <c r="AY9" s="368" t="s">
        <v>415</v>
      </c>
      <c r="AZ9" s="369" t="s">
        <v>363</v>
      </c>
      <c r="BA9" s="413" t="s">
        <v>364</v>
      </c>
    </row>
    <row r="10" spans="1:63" ht="12.95" customHeight="1">
      <c r="A10" s="367"/>
      <c r="B10" s="363" t="s">
        <v>365</v>
      </c>
      <c r="C10" s="364" t="s">
        <v>366</v>
      </c>
      <c r="D10" s="368" t="s">
        <v>363</v>
      </c>
      <c r="E10" s="369"/>
      <c r="F10" s="369"/>
      <c r="G10" s="363" t="s">
        <v>365</v>
      </c>
      <c r="H10" s="364" t="s">
        <v>366</v>
      </c>
      <c r="I10" s="368" t="s">
        <v>363</v>
      </c>
      <c r="J10" s="369"/>
      <c r="K10" s="363" t="s">
        <v>365</v>
      </c>
      <c r="L10" s="364" t="s">
        <v>366</v>
      </c>
      <c r="M10" s="368" t="s">
        <v>363</v>
      </c>
      <c r="N10" s="369"/>
      <c r="O10" s="363" t="s">
        <v>365</v>
      </c>
      <c r="P10" s="364" t="s">
        <v>366</v>
      </c>
      <c r="Q10" s="368" t="s">
        <v>363</v>
      </c>
      <c r="R10" s="363" t="s">
        <v>365</v>
      </c>
      <c r="S10" s="364" t="s">
        <v>366</v>
      </c>
      <c r="T10" s="365" t="s">
        <v>363</v>
      </c>
      <c r="U10" s="370"/>
      <c r="V10" s="371"/>
      <c r="W10" s="363" t="s">
        <v>365</v>
      </c>
      <c r="X10" s="364" t="s">
        <v>366</v>
      </c>
      <c r="Y10" s="368" t="s">
        <v>363</v>
      </c>
      <c r="Z10" s="369"/>
      <c r="AA10" s="363" t="s">
        <v>365</v>
      </c>
      <c r="AB10" s="364" t="s">
        <v>366</v>
      </c>
      <c r="AC10" s="368" t="s">
        <v>363</v>
      </c>
      <c r="AD10" s="369"/>
      <c r="AE10" s="363" t="s">
        <v>365</v>
      </c>
      <c r="AF10" s="364" t="s">
        <v>366</v>
      </c>
      <c r="AG10" s="368" t="s">
        <v>363</v>
      </c>
      <c r="AH10" s="363" t="s">
        <v>365</v>
      </c>
      <c r="AI10" s="364" t="s">
        <v>366</v>
      </c>
      <c r="AJ10" s="365" t="s">
        <v>363</v>
      </c>
      <c r="AK10" s="370"/>
      <c r="AL10" s="371"/>
      <c r="AM10" s="363" t="s">
        <v>365</v>
      </c>
      <c r="AN10" s="364" t="s">
        <v>366</v>
      </c>
      <c r="AO10" s="368"/>
      <c r="AP10" s="369"/>
      <c r="AQ10" s="371"/>
      <c r="AR10" s="363" t="s">
        <v>365</v>
      </c>
      <c r="AS10" s="364" t="s">
        <v>366</v>
      </c>
      <c r="AT10" s="368"/>
      <c r="AU10" s="369"/>
      <c r="AV10" s="371"/>
      <c r="AW10" s="363" t="s">
        <v>365</v>
      </c>
      <c r="AX10" s="364" t="s">
        <v>366</v>
      </c>
      <c r="AY10" s="368"/>
      <c r="AZ10" s="369"/>
      <c r="BA10" s="413"/>
    </row>
    <row r="11" spans="1:63" s="420" customFormat="1" ht="18" customHeight="1" thickBot="1">
      <c r="A11" s="372"/>
      <c r="B11" s="373" t="s">
        <v>1</v>
      </c>
      <c r="C11" s="374" t="s">
        <v>1</v>
      </c>
      <c r="D11" s="375" t="s">
        <v>1</v>
      </c>
      <c r="E11" s="376"/>
      <c r="F11" s="376" t="s">
        <v>1</v>
      </c>
      <c r="G11" s="377" t="s">
        <v>1</v>
      </c>
      <c r="H11" s="378" t="s">
        <v>1</v>
      </c>
      <c r="I11" s="379" t="s">
        <v>1</v>
      </c>
      <c r="J11" s="369"/>
      <c r="K11" s="377" t="s">
        <v>1</v>
      </c>
      <c r="L11" s="378" t="s">
        <v>1</v>
      </c>
      <c r="M11" s="379" t="s">
        <v>1</v>
      </c>
      <c r="N11" s="369"/>
      <c r="O11" s="377" t="s">
        <v>1</v>
      </c>
      <c r="P11" s="378" t="s">
        <v>1</v>
      </c>
      <c r="Q11" s="380" t="s">
        <v>1</v>
      </c>
      <c r="R11" s="381" t="s">
        <v>1</v>
      </c>
      <c r="S11" s="379" t="s">
        <v>1</v>
      </c>
      <c r="T11" s="379" t="s">
        <v>1</v>
      </c>
      <c r="U11" s="370"/>
      <c r="V11" s="371" t="s">
        <v>1</v>
      </c>
      <c r="W11" s="377" t="s">
        <v>1</v>
      </c>
      <c r="X11" s="378" t="s">
        <v>1</v>
      </c>
      <c r="Y11" s="379" t="s">
        <v>1</v>
      </c>
      <c r="Z11" s="369"/>
      <c r="AA11" s="377" t="s">
        <v>1</v>
      </c>
      <c r="AB11" s="378" t="s">
        <v>1</v>
      </c>
      <c r="AC11" s="379" t="s">
        <v>1</v>
      </c>
      <c r="AD11" s="369"/>
      <c r="AE11" s="373" t="s">
        <v>1</v>
      </c>
      <c r="AF11" s="374" t="s">
        <v>1</v>
      </c>
      <c r="AG11" s="375" t="s">
        <v>1</v>
      </c>
      <c r="AH11" s="379" t="s">
        <v>1</v>
      </c>
      <c r="AI11" s="379" t="s">
        <v>1</v>
      </c>
      <c r="AJ11" s="379" t="s">
        <v>1</v>
      </c>
      <c r="AK11" s="370"/>
      <c r="AL11" s="371" t="s">
        <v>1</v>
      </c>
      <c r="AM11" s="414"/>
      <c r="AN11" s="415"/>
      <c r="AO11" s="416"/>
      <c r="AP11" s="417"/>
      <c r="AQ11" s="418"/>
      <c r="AR11" s="414"/>
      <c r="AS11" s="415"/>
      <c r="AT11" s="416"/>
      <c r="AU11" s="417"/>
      <c r="AV11" s="418"/>
      <c r="AW11" s="414"/>
      <c r="AX11" s="415"/>
      <c r="AY11" s="416"/>
      <c r="AZ11" s="417"/>
      <c r="BA11" s="419"/>
    </row>
    <row r="12" spans="1:63" s="420" customFormat="1" ht="15" customHeight="1">
      <c r="A12" s="382"/>
      <c r="B12" s="383"/>
      <c r="C12" s="384"/>
      <c r="D12" s="385"/>
      <c r="E12" s="386"/>
      <c r="F12" s="387"/>
      <c r="G12" s="383"/>
      <c r="H12" s="384"/>
      <c r="I12" s="385"/>
      <c r="J12" s="388"/>
      <c r="K12" s="383"/>
      <c r="L12" s="384"/>
      <c r="M12" s="385"/>
      <c r="N12" s="387"/>
      <c r="O12" s="383"/>
      <c r="P12" s="384"/>
      <c r="Q12" s="389"/>
      <c r="R12" s="390"/>
      <c r="S12" s="385"/>
      <c r="T12" s="385"/>
      <c r="U12" s="391"/>
      <c r="V12" s="387"/>
      <c r="W12" s="383"/>
      <c r="X12" s="384"/>
      <c r="Y12" s="385"/>
      <c r="Z12" s="387"/>
      <c r="AA12" s="383"/>
      <c r="AB12" s="384"/>
      <c r="AC12" s="385"/>
      <c r="AD12" s="387"/>
      <c r="AE12" s="383"/>
      <c r="AF12" s="384"/>
      <c r="AG12" s="389"/>
      <c r="AH12" s="390"/>
      <c r="AI12" s="385"/>
      <c r="AJ12" s="385"/>
      <c r="AK12" s="391"/>
      <c r="AL12" s="388"/>
      <c r="AM12" s="377"/>
      <c r="AN12" s="378"/>
      <c r="AO12" s="379"/>
      <c r="AP12" s="369"/>
      <c r="AQ12" s="388"/>
      <c r="AR12" s="377"/>
      <c r="AS12" s="378"/>
      <c r="AT12" s="379"/>
      <c r="AU12" s="369"/>
      <c r="AV12" s="388"/>
      <c r="AW12" s="377"/>
      <c r="AX12" s="378"/>
      <c r="AY12" s="379"/>
      <c r="AZ12" s="369"/>
      <c r="BA12" s="388"/>
    </row>
    <row r="13" spans="1:63" s="420" customFormat="1" ht="25.5" customHeight="1">
      <c r="A13" s="392" t="s">
        <v>367</v>
      </c>
      <c r="B13" s="393">
        <f>C13+D13</f>
        <v>34450993</v>
      </c>
      <c r="C13" s="394">
        <v>-49779343</v>
      </c>
      <c r="D13" s="394">
        <v>84230336</v>
      </c>
      <c r="E13" s="395">
        <v>297</v>
      </c>
      <c r="F13" s="396">
        <f t="shared" ref="F13:F54" si="0">IF(E13=0,0,ROUND(D13/E13/12,0))</f>
        <v>23634</v>
      </c>
      <c r="G13" s="393">
        <f>H13+I13</f>
        <v>0</v>
      </c>
      <c r="H13" s="394">
        <v>0</v>
      </c>
      <c r="I13" s="394">
        <v>0</v>
      </c>
      <c r="J13" s="394">
        <v>6806300</v>
      </c>
      <c r="K13" s="393">
        <f>L13+M13</f>
        <v>452083263</v>
      </c>
      <c r="L13" s="394">
        <v>0</v>
      </c>
      <c r="M13" s="394">
        <v>452083263</v>
      </c>
      <c r="N13" s="397">
        <v>271536059</v>
      </c>
      <c r="O13" s="393">
        <v>180547204</v>
      </c>
      <c r="P13" s="394">
        <v>360</v>
      </c>
      <c r="Q13" s="398">
        <v>41793</v>
      </c>
      <c r="R13" s="393">
        <f t="shared" ref="R13:R54" si="1">S13+T13</f>
        <v>486576409</v>
      </c>
      <c r="S13" s="394">
        <f t="shared" ref="S13:T54" si="2">C13+H13+L13+P13</f>
        <v>-49778983</v>
      </c>
      <c r="T13" s="394">
        <f t="shared" si="2"/>
        <v>536355392</v>
      </c>
      <c r="U13" s="395">
        <f>E13+J13+N13</f>
        <v>278342656</v>
      </c>
      <c r="V13" s="396">
        <f t="shared" ref="V13:V52" si="3">IF(U13=0,0,ROUND(T13/U13/12,0))</f>
        <v>0</v>
      </c>
      <c r="W13" s="393">
        <f>X13+Y13</f>
        <v>0</v>
      </c>
      <c r="X13" s="394">
        <v>0</v>
      </c>
      <c r="Y13" s="394">
        <v>0</v>
      </c>
      <c r="Z13" s="394">
        <v>10565400</v>
      </c>
      <c r="AA13" s="393">
        <f>AB13+AC13</f>
        <v>462648663</v>
      </c>
      <c r="AB13" s="394">
        <v>0</v>
      </c>
      <c r="AC13" s="394">
        <v>462648663</v>
      </c>
      <c r="AD13" s="397">
        <v>282101459</v>
      </c>
      <c r="AE13" s="393">
        <v>180547204</v>
      </c>
      <c r="AF13" s="394">
        <v>360</v>
      </c>
      <c r="AG13" s="398">
        <v>41793</v>
      </c>
      <c r="AH13" s="393">
        <f t="shared" ref="AH13:AH54" si="4">AI13+AJ13</f>
        <v>949267225</v>
      </c>
      <c r="AI13" s="394">
        <f t="shared" ref="AI13:AJ54" si="5">S13+X13+AB13+AF13</f>
        <v>-49778623</v>
      </c>
      <c r="AJ13" s="394">
        <f t="shared" si="5"/>
        <v>999045848</v>
      </c>
      <c r="AK13" s="395">
        <f t="shared" ref="AK13:AK54" si="6">U13+Z13+AD13</f>
        <v>571009515</v>
      </c>
      <c r="AL13" s="396">
        <f t="shared" ref="AL13:AL55" si="7">IF(AK13=0,0,ROUND(AJ13/AK13/12,0))</f>
        <v>0</v>
      </c>
      <c r="AM13" s="421" t="e">
        <f>IF(#REF!=0,0,B13/#REF!*100-100)</f>
        <v>#REF!</v>
      </c>
      <c r="AN13" s="395" t="e">
        <f>IF(#REF!=0,0,C13/#REF!*100-100)</f>
        <v>#REF!</v>
      </c>
      <c r="AO13" s="395" t="e">
        <f>IF(#REF!=0,0,D13/#REF!*100-100)</f>
        <v>#REF!</v>
      </c>
      <c r="AP13" s="395" t="e">
        <f>IF(#REF!=0,0,E13/#REF!*100-100)</f>
        <v>#REF!</v>
      </c>
      <c r="AQ13" s="422" t="e">
        <f>IF(#REF!=0,0,F13/#REF!*100-100)</f>
        <v>#REF!</v>
      </c>
      <c r="AR13" s="421">
        <f t="shared" ref="AR13:AV55" si="8">IF(B13=0,0,R13/B13*100-100)</f>
        <v>1312.3726680389154</v>
      </c>
      <c r="AS13" s="395">
        <f t="shared" si="8"/>
        <v>-7.2319154553213139E-4</v>
      </c>
      <c r="AT13" s="395">
        <f t="shared" si="8"/>
        <v>536.77223369974445</v>
      </c>
      <c r="AU13" s="395">
        <f t="shared" si="8"/>
        <v>93717965.993265986</v>
      </c>
      <c r="AV13" s="422">
        <f t="shared" si="8"/>
        <v>-100</v>
      </c>
      <c r="AW13" s="421">
        <f t="shared" ref="AW13:BA55" si="9">IF(R13=0,0,AH13/R13*100-100)</f>
        <v>95.091091027390917</v>
      </c>
      <c r="AX13" s="395">
        <f t="shared" si="9"/>
        <v>-7.2319677563825735E-4</v>
      </c>
      <c r="AY13" s="395">
        <f t="shared" si="9"/>
        <v>86.265648281205301</v>
      </c>
      <c r="AZ13" s="395">
        <f t="shared" si="9"/>
        <v>105.14624786795164</v>
      </c>
      <c r="BA13" s="422">
        <f t="shared" si="9"/>
        <v>0</v>
      </c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s="420" customFormat="1" ht="25.5" customHeight="1">
      <c r="A14" s="399" t="s">
        <v>368</v>
      </c>
      <c r="B14" s="393">
        <f t="shared" ref="B14:B52" si="10">C14+D14</f>
        <v>-13887000</v>
      </c>
      <c r="C14" s="394">
        <v>-13887000</v>
      </c>
      <c r="D14" s="394">
        <v>0</v>
      </c>
      <c r="E14" s="395">
        <v>0</v>
      </c>
      <c r="F14" s="396">
        <f t="shared" si="0"/>
        <v>0</v>
      </c>
      <c r="G14" s="393">
        <f t="shared" ref="G14:G54" si="11">H14+I14</f>
        <v>0</v>
      </c>
      <c r="H14" s="394">
        <v>0</v>
      </c>
      <c r="I14" s="394">
        <v>0</v>
      </c>
      <c r="J14" s="394">
        <v>2770300</v>
      </c>
      <c r="K14" s="393">
        <f t="shared" ref="K14:K54" si="12">L14+M14</f>
        <v>208144750</v>
      </c>
      <c r="L14" s="394">
        <v>0</v>
      </c>
      <c r="M14" s="394">
        <v>208144750</v>
      </c>
      <c r="N14" s="397">
        <v>109067722</v>
      </c>
      <c r="O14" s="393">
        <v>99077028</v>
      </c>
      <c r="P14" s="394">
        <v>213</v>
      </c>
      <c r="Q14" s="398">
        <v>38763</v>
      </c>
      <c r="R14" s="393">
        <f t="shared" si="1"/>
        <v>194296726</v>
      </c>
      <c r="S14" s="394">
        <f t="shared" si="2"/>
        <v>-13886787</v>
      </c>
      <c r="T14" s="394">
        <f t="shared" si="2"/>
        <v>208183513</v>
      </c>
      <c r="U14" s="395">
        <f t="shared" ref="U14:U54" si="13">E14+J14+N14</f>
        <v>111838022</v>
      </c>
      <c r="V14" s="396">
        <f t="shared" si="3"/>
        <v>0</v>
      </c>
      <c r="W14" s="393">
        <f t="shared" ref="W14:W54" si="14">X14+Y14</f>
        <v>0</v>
      </c>
      <c r="X14" s="394">
        <v>0</v>
      </c>
      <c r="Y14" s="394">
        <v>0</v>
      </c>
      <c r="Z14" s="394">
        <v>4296500</v>
      </c>
      <c r="AA14" s="393">
        <f t="shared" ref="AA14:AA54" si="15">AB14+AC14</f>
        <v>212441250</v>
      </c>
      <c r="AB14" s="394">
        <v>0</v>
      </c>
      <c r="AC14" s="394">
        <v>212441250</v>
      </c>
      <c r="AD14" s="397">
        <v>113364222</v>
      </c>
      <c r="AE14" s="393">
        <v>99077028</v>
      </c>
      <c r="AF14" s="394">
        <v>213</v>
      </c>
      <c r="AG14" s="398">
        <v>38763</v>
      </c>
      <c r="AH14" s="393">
        <f t="shared" si="4"/>
        <v>406776952</v>
      </c>
      <c r="AI14" s="394">
        <f t="shared" si="5"/>
        <v>-13886574</v>
      </c>
      <c r="AJ14" s="394">
        <f t="shared" si="5"/>
        <v>420663526</v>
      </c>
      <c r="AK14" s="395">
        <f t="shared" si="6"/>
        <v>229498744</v>
      </c>
      <c r="AL14" s="396">
        <f t="shared" si="7"/>
        <v>0</v>
      </c>
      <c r="AM14" s="421" t="e">
        <f>IF(#REF!=0,0,B14/#REF!*100-100)</f>
        <v>#REF!</v>
      </c>
      <c r="AN14" s="395" t="e">
        <f>IF(#REF!=0,0,C14/#REF!*100-100)</f>
        <v>#REF!</v>
      </c>
      <c r="AO14" s="395" t="e">
        <f>IF(#REF!=0,0,D14/#REF!*100-100)</f>
        <v>#REF!</v>
      </c>
      <c r="AP14" s="395" t="e">
        <f>IF(#REF!=0,0,E14/#REF!*100-100)</f>
        <v>#REF!</v>
      </c>
      <c r="AQ14" s="423" t="e">
        <f>IF(#REF!=0,0,F14/#REF!*100-100)</f>
        <v>#REF!</v>
      </c>
      <c r="AR14" s="421">
        <f t="shared" si="8"/>
        <v>-1499.1267084323467</v>
      </c>
      <c r="AS14" s="395">
        <f t="shared" si="8"/>
        <v>-1.5338085979692551E-3</v>
      </c>
      <c r="AT14" s="395">
        <f t="shared" si="8"/>
        <v>0</v>
      </c>
      <c r="AU14" s="395">
        <f t="shared" si="8"/>
        <v>0</v>
      </c>
      <c r="AV14" s="423">
        <f t="shared" si="8"/>
        <v>0</v>
      </c>
      <c r="AW14" s="421">
        <f t="shared" si="9"/>
        <v>109.35862398422503</v>
      </c>
      <c r="AX14" s="395">
        <f t="shared" si="9"/>
        <v>-1.5338321240250252E-3</v>
      </c>
      <c r="AY14" s="395">
        <f t="shared" si="9"/>
        <v>102.06380415916988</v>
      </c>
      <c r="AZ14" s="395">
        <f t="shared" si="9"/>
        <v>105.20636890377051</v>
      </c>
      <c r="BA14" s="423">
        <f t="shared" si="9"/>
        <v>0</v>
      </c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1:63" s="420" customFormat="1" ht="25.5" customHeight="1">
      <c r="A15" s="399" t="s">
        <v>369</v>
      </c>
      <c r="B15" s="393">
        <f t="shared" si="10"/>
        <v>386934</v>
      </c>
      <c r="C15" s="394">
        <v>0</v>
      </c>
      <c r="D15" s="394">
        <v>386934</v>
      </c>
      <c r="E15" s="395">
        <v>1</v>
      </c>
      <c r="F15" s="396">
        <f t="shared" si="0"/>
        <v>32245</v>
      </c>
      <c r="G15" s="393">
        <f t="shared" si="11"/>
        <v>0</v>
      </c>
      <c r="H15" s="394">
        <v>0</v>
      </c>
      <c r="I15" s="394">
        <v>0</v>
      </c>
      <c r="J15" s="394">
        <v>248400</v>
      </c>
      <c r="K15" s="393">
        <f t="shared" si="12"/>
        <v>426060380</v>
      </c>
      <c r="L15" s="394">
        <v>0</v>
      </c>
      <c r="M15" s="394">
        <v>426060380</v>
      </c>
      <c r="N15" s="397">
        <v>63074850</v>
      </c>
      <c r="O15" s="393">
        <v>362985530</v>
      </c>
      <c r="P15" s="394">
        <v>630</v>
      </c>
      <c r="Q15" s="398">
        <v>48014</v>
      </c>
      <c r="R15" s="393">
        <f t="shared" si="1"/>
        <v>426495958</v>
      </c>
      <c r="S15" s="394">
        <f t="shared" si="2"/>
        <v>630</v>
      </c>
      <c r="T15" s="394">
        <f t="shared" si="2"/>
        <v>426495328</v>
      </c>
      <c r="U15" s="395">
        <f t="shared" si="13"/>
        <v>63323251</v>
      </c>
      <c r="V15" s="396">
        <f t="shared" si="3"/>
        <v>1</v>
      </c>
      <c r="W15" s="393">
        <f t="shared" si="14"/>
        <v>0</v>
      </c>
      <c r="X15" s="394">
        <v>0</v>
      </c>
      <c r="Y15" s="394">
        <v>0</v>
      </c>
      <c r="Z15" s="394">
        <v>382800</v>
      </c>
      <c r="AA15" s="393">
        <f t="shared" si="15"/>
        <v>426443180</v>
      </c>
      <c r="AB15" s="394">
        <v>0</v>
      </c>
      <c r="AC15" s="394">
        <v>426443180</v>
      </c>
      <c r="AD15" s="397">
        <v>63457650</v>
      </c>
      <c r="AE15" s="393">
        <v>362985530</v>
      </c>
      <c r="AF15" s="394">
        <v>630</v>
      </c>
      <c r="AG15" s="398">
        <v>48014</v>
      </c>
      <c r="AH15" s="393">
        <f t="shared" si="4"/>
        <v>852987782</v>
      </c>
      <c r="AI15" s="394">
        <f t="shared" si="5"/>
        <v>1260</v>
      </c>
      <c r="AJ15" s="394">
        <f t="shared" si="5"/>
        <v>852986522</v>
      </c>
      <c r="AK15" s="395">
        <f t="shared" si="6"/>
        <v>127163701</v>
      </c>
      <c r="AL15" s="396">
        <f t="shared" si="7"/>
        <v>1</v>
      </c>
      <c r="AM15" s="421" t="e">
        <f>IF(#REF!=0,0,B15/#REF!*100-100)</f>
        <v>#REF!</v>
      </c>
      <c r="AN15" s="395" t="e">
        <f>IF(#REF!=0,0,C15/#REF!*100-100)</f>
        <v>#REF!</v>
      </c>
      <c r="AO15" s="395" t="e">
        <f>IF(#REF!=0,0,D15/#REF!*100-100)</f>
        <v>#REF!</v>
      </c>
      <c r="AP15" s="395" t="e">
        <f>IF(#REF!=0,0,E15/#REF!*100-100)</f>
        <v>#REF!</v>
      </c>
      <c r="AQ15" s="423" t="e">
        <f>IF(#REF!=0,0,F15/#REF!*100-100)</f>
        <v>#REF!</v>
      </c>
      <c r="AR15" s="421">
        <f t="shared" si="8"/>
        <v>110124.47187375624</v>
      </c>
      <c r="AS15" s="395">
        <f t="shared" si="8"/>
        <v>0</v>
      </c>
      <c r="AT15" s="395">
        <f t="shared" si="8"/>
        <v>110124.30905529109</v>
      </c>
      <c r="AU15" s="395">
        <f t="shared" si="8"/>
        <v>6332325000</v>
      </c>
      <c r="AV15" s="423">
        <f t="shared" si="8"/>
        <v>-99.996898743991323</v>
      </c>
      <c r="AW15" s="421">
        <f t="shared" si="9"/>
        <v>99.999030705936974</v>
      </c>
      <c r="AX15" s="395">
        <f t="shared" si="9"/>
        <v>100</v>
      </c>
      <c r="AY15" s="395">
        <f t="shared" si="9"/>
        <v>99.999030704505145</v>
      </c>
      <c r="AZ15" s="395">
        <f t="shared" si="9"/>
        <v>100.81676002389707</v>
      </c>
      <c r="BA15" s="423">
        <f t="shared" si="9"/>
        <v>0</v>
      </c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1:63" s="420" customFormat="1" ht="25.5" customHeight="1">
      <c r="A16" s="399" t="s">
        <v>370</v>
      </c>
      <c r="B16" s="393">
        <f t="shared" si="10"/>
        <v>-2336421</v>
      </c>
      <c r="C16" s="394">
        <v>0</v>
      </c>
      <c r="D16" s="394">
        <v>-2336421</v>
      </c>
      <c r="E16" s="395">
        <v>-6.08</v>
      </c>
      <c r="F16" s="396">
        <f t="shared" si="0"/>
        <v>32023</v>
      </c>
      <c r="G16" s="393">
        <f t="shared" si="11"/>
        <v>0</v>
      </c>
      <c r="H16" s="394">
        <v>0</v>
      </c>
      <c r="I16" s="394">
        <v>0</v>
      </c>
      <c r="J16" s="394">
        <v>51600</v>
      </c>
      <c r="K16" s="393">
        <f t="shared" si="12"/>
        <v>932652771</v>
      </c>
      <c r="L16" s="394">
        <v>0</v>
      </c>
      <c r="M16" s="394">
        <v>932652771</v>
      </c>
      <c r="N16" s="397">
        <v>9181350</v>
      </c>
      <c r="O16" s="393">
        <v>923471421</v>
      </c>
      <c r="P16" s="394">
        <v>2112</v>
      </c>
      <c r="Q16" s="398">
        <v>36437</v>
      </c>
      <c r="R16" s="393">
        <f t="shared" si="1"/>
        <v>930354899</v>
      </c>
      <c r="S16" s="394">
        <f t="shared" si="2"/>
        <v>2112</v>
      </c>
      <c r="T16" s="394">
        <f t="shared" si="2"/>
        <v>930352787</v>
      </c>
      <c r="U16" s="395">
        <f t="shared" si="13"/>
        <v>9232943.9199999999</v>
      </c>
      <c r="V16" s="396">
        <f t="shared" si="3"/>
        <v>8</v>
      </c>
      <c r="W16" s="393">
        <f t="shared" si="14"/>
        <v>0</v>
      </c>
      <c r="X16" s="394">
        <v>0</v>
      </c>
      <c r="Y16" s="394">
        <v>0</v>
      </c>
      <c r="Z16" s="394">
        <v>79200</v>
      </c>
      <c r="AA16" s="393">
        <f t="shared" si="15"/>
        <v>931612745</v>
      </c>
      <c r="AB16" s="394">
        <v>0</v>
      </c>
      <c r="AC16" s="394">
        <v>931612745</v>
      </c>
      <c r="AD16" s="397">
        <v>9260550</v>
      </c>
      <c r="AE16" s="393">
        <v>922352195</v>
      </c>
      <c r="AF16" s="394">
        <v>2108</v>
      </c>
      <c r="AG16" s="398">
        <v>36462</v>
      </c>
      <c r="AH16" s="393">
        <f t="shared" si="4"/>
        <v>1862006214</v>
      </c>
      <c r="AI16" s="394">
        <f t="shared" si="5"/>
        <v>4220</v>
      </c>
      <c r="AJ16" s="394">
        <f t="shared" si="5"/>
        <v>1862001994</v>
      </c>
      <c r="AK16" s="395">
        <f t="shared" si="6"/>
        <v>18572693.920000002</v>
      </c>
      <c r="AL16" s="396">
        <f t="shared" si="7"/>
        <v>8</v>
      </c>
      <c r="AM16" s="421" t="e">
        <f>IF(#REF!=0,0,B16/#REF!*100-100)</f>
        <v>#REF!</v>
      </c>
      <c r="AN16" s="395" t="e">
        <f>IF(#REF!=0,0,C16/#REF!*100-100)</f>
        <v>#REF!</v>
      </c>
      <c r="AO16" s="395" t="e">
        <f>IF(#REF!=0,0,D16/#REF!*100-100)</f>
        <v>#REF!</v>
      </c>
      <c r="AP16" s="395" t="e">
        <f>IF(#REF!=0,0,E16/#REF!*100-100)</f>
        <v>#REF!</v>
      </c>
      <c r="AQ16" s="423" t="e">
        <f>IF(#REF!=0,0,F16/#REF!*100-100)</f>
        <v>#REF!</v>
      </c>
      <c r="AR16" s="421">
        <f t="shared" si="8"/>
        <v>-39919.660027024242</v>
      </c>
      <c r="AS16" s="395">
        <f t="shared" si="8"/>
        <v>0</v>
      </c>
      <c r="AT16" s="395">
        <f t="shared" si="8"/>
        <v>-39919.569632356499</v>
      </c>
      <c r="AU16" s="395">
        <f t="shared" si="8"/>
        <v>-151857730.26315787</v>
      </c>
      <c r="AV16" s="423">
        <f t="shared" si="8"/>
        <v>-99.975017955844237</v>
      </c>
      <c r="AW16" s="421">
        <f t="shared" si="9"/>
        <v>100.1393463936605</v>
      </c>
      <c r="AX16" s="395">
        <f t="shared" si="9"/>
        <v>99.810606060606062</v>
      </c>
      <c r="AY16" s="395">
        <f t="shared" si="9"/>
        <v>100.13934713993606</v>
      </c>
      <c r="AZ16" s="395">
        <f t="shared" si="9"/>
        <v>101.15679333618223</v>
      </c>
      <c r="BA16" s="423">
        <f t="shared" si="9"/>
        <v>0</v>
      </c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63" s="420" customFormat="1" ht="25.5" customHeight="1">
      <c r="A17" s="399" t="s">
        <v>371</v>
      </c>
      <c r="B17" s="393">
        <f t="shared" si="10"/>
        <v>42373393</v>
      </c>
      <c r="C17" s="394">
        <v>1421992</v>
      </c>
      <c r="D17" s="394">
        <v>40951401</v>
      </c>
      <c r="E17" s="395">
        <v>117</v>
      </c>
      <c r="F17" s="396">
        <f t="shared" si="0"/>
        <v>29168</v>
      </c>
      <c r="G17" s="393">
        <f t="shared" si="11"/>
        <v>0</v>
      </c>
      <c r="H17" s="394">
        <v>0</v>
      </c>
      <c r="I17" s="394">
        <v>0</v>
      </c>
      <c r="J17" s="394">
        <v>51600</v>
      </c>
      <c r="K17" s="393">
        <f t="shared" si="12"/>
        <v>14307672616</v>
      </c>
      <c r="L17" s="394">
        <v>0</v>
      </c>
      <c r="M17" s="394">
        <v>14307672616</v>
      </c>
      <c r="N17" s="397">
        <v>838908539</v>
      </c>
      <c r="O17" s="393">
        <v>13468764077</v>
      </c>
      <c r="P17" s="394">
        <v>33144</v>
      </c>
      <c r="Q17" s="398">
        <v>33864</v>
      </c>
      <c r="R17" s="393">
        <f t="shared" si="1"/>
        <v>14350113017</v>
      </c>
      <c r="S17" s="394">
        <f t="shared" si="2"/>
        <v>1455136</v>
      </c>
      <c r="T17" s="394">
        <f t="shared" si="2"/>
        <v>14348657881</v>
      </c>
      <c r="U17" s="395">
        <f t="shared" si="13"/>
        <v>838960256</v>
      </c>
      <c r="V17" s="396">
        <f t="shared" si="3"/>
        <v>1</v>
      </c>
      <c r="W17" s="393">
        <f t="shared" si="14"/>
        <v>0</v>
      </c>
      <c r="X17" s="394">
        <v>0</v>
      </c>
      <c r="Y17" s="394">
        <v>0</v>
      </c>
      <c r="Z17" s="394">
        <v>79200</v>
      </c>
      <c r="AA17" s="393">
        <f t="shared" si="15"/>
        <v>14307751816</v>
      </c>
      <c r="AB17" s="394">
        <v>0</v>
      </c>
      <c r="AC17" s="394">
        <v>14307751816</v>
      </c>
      <c r="AD17" s="397">
        <v>838987739</v>
      </c>
      <c r="AE17" s="393">
        <v>13468764077</v>
      </c>
      <c r="AF17" s="394">
        <v>33144</v>
      </c>
      <c r="AG17" s="398">
        <v>33864</v>
      </c>
      <c r="AH17" s="393">
        <f t="shared" si="4"/>
        <v>28657931841</v>
      </c>
      <c r="AI17" s="394">
        <f t="shared" si="5"/>
        <v>1488280</v>
      </c>
      <c r="AJ17" s="394">
        <f t="shared" si="5"/>
        <v>28656443561</v>
      </c>
      <c r="AK17" s="395">
        <f t="shared" si="6"/>
        <v>1678027195</v>
      </c>
      <c r="AL17" s="396">
        <f t="shared" si="7"/>
        <v>1</v>
      </c>
      <c r="AM17" s="421" t="e">
        <f>IF(#REF!=0,0,B17/#REF!*100-100)</f>
        <v>#REF!</v>
      </c>
      <c r="AN17" s="395" t="e">
        <f>IF(#REF!=0,0,C17/#REF!*100-100)</f>
        <v>#REF!</v>
      </c>
      <c r="AO17" s="395" t="e">
        <f>IF(#REF!=0,0,D17/#REF!*100-100)</f>
        <v>#REF!</v>
      </c>
      <c r="AP17" s="395" t="e">
        <f>IF(#REF!=0,0,E17/#REF!*100-100)</f>
        <v>#REF!</v>
      </c>
      <c r="AQ17" s="423" t="e">
        <f>IF(#REF!=0,0,F17/#REF!*100-100)</f>
        <v>#REF!</v>
      </c>
      <c r="AR17" s="421">
        <f t="shared" si="8"/>
        <v>33765.857796660275</v>
      </c>
      <c r="AS17" s="395">
        <f t="shared" si="8"/>
        <v>2.3308148006458538</v>
      </c>
      <c r="AT17" s="395">
        <f t="shared" si="8"/>
        <v>34938.258840033333</v>
      </c>
      <c r="AU17" s="395">
        <f t="shared" si="8"/>
        <v>717059947.86324787</v>
      </c>
      <c r="AV17" s="423">
        <f t="shared" si="8"/>
        <v>-99.996571585298952</v>
      </c>
      <c r="AW17" s="421">
        <f t="shared" si="9"/>
        <v>99.705269268960478</v>
      </c>
      <c r="AX17" s="395">
        <f t="shared" si="9"/>
        <v>2.2777252435511173</v>
      </c>
      <c r="AY17" s="395">
        <f t="shared" si="9"/>
        <v>99.715149658323639</v>
      </c>
      <c r="AZ17" s="395">
        <f t="shared" si="9"/>
        <v>100.0127160970066</v>
      </c>
      <c r="BA17" s="423">
        <f t="shared" si="9"/>
        <v>0</v>
      </c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s="420" customFormat="1" ht="25.5" customHeight="1">
      <c r="A18" s="399" t="s">
        <v>372</v>
      </c>
      <c r="B18" s="393">
        <f t="shared" si="10"/>
        <v>294187425</v>
      </c>
      <c r="C18" s="394">
        <v>12285012</v>
      </c>
      <c r="D18" s="394">
        <v>281902413</v>
      </c>
      <c r="E18" s="395">
        <v>905</v>
      </c>
      <c r="F18" s="396">
        <f t="shared" si="0"/>
        <v>25958</v>
      </c>
      <c r="G18" s="393">
        <f t="shared" si="11"/>
        <v>0</v>
      </c>
      <c r="H18" s="394">
        <v>0</v>
      </c>
      <c r="I18" s="394">
        <v>0</v>
      </c>
      <c r="J18" s="394">
        <v>0</v>
      </c>
      <c r="K18" s="393">
        <f t="shared" si="12"/>
        <v>206602024</v>
      </c>
      <c r="L18" s="394">
        <v>0</v>
      </c>
      <c r="M18" s="394">
        <v>206602024</v>
      </c>
      <c r="N18" s="397">
        <v>1999871</v>
      </c>
      <c r="O18" s="393">
        <v>204602153</v>
      </c>
      <c r="P18" s="394">
        <v>357</v>
      </c>
      <c r="Q18" s="398">
        <v>47760</v>
      </c>
      <c r="R18" s="393">
        <f t="shared" si="1"/>
        <v>500837566</v>
      </c>
      <c r="S18" s="394">
        <f t="shared" si="2"/>
        <v>12285369</v>
      </c>
      <c r="T18" s="394">
        <f t="shared" si="2"/>
        <v>488552197</v>
      </c>
      <c r="U18" s="395">
        <f t="shared" si="13"/>
        <v>2000776</v>
      </c>
      <c r="V18" s="396">
        <f t="shared" si="3"/>
        <v>20</v>
      </c>
      <c r="W18" s="393">
        <f t="shared" si="14"/>
        <v>0</v>
      </c>
      <c r="X18" s="394">
        <v>0</v>
      </c>
      <c r="Y18" s="394">
        <v>0</v>
      </c>
      <c r="Z18" s="394">
        <v>0</v>
      </c>
      <c r="AA18" s="393">
        <f t="shared" si="15"/>
        <v>206602024</v>
      </c>
      <c r="AB18" s="394">
        <v>0</v>
      </c>
      <c r="AC18" s="394">
        <v>206602024</v>
      </c>
      <c r="AD18" s="397">
        <v>1999871</v>
      </c>
      <c r="AE18" s="393">
        <v>204602153</v>
      </c>
      <c r="AF18" s="394">
        <v>357</v>
      </c>
      <c r="AG18" s="398">
        <v>47760</v>
      </c>
      <c r="AH18" s="393">
        <f t="shared" si="4"/>
        <v>707487707</v>
      </c>
      <c r="AI18" s="394">
        <f t="shared" si="5"/>
        <v>12285726</v>
      </c>
      <c r="AJ18" s="394">
        <f t="shared" si="5"/>
        <v>695201981</v>
      </c>
      <c r="AK18" s="395">
        <f t="shared" si="6"/>
        <v>4000647</v>
      </c>
      <c r="AL18" s="396">
        <f t="shared" si="7"/>
        <v>14</v>
      </c>
      <c r="AM18" s="421" t="e">
        <f>IF(#REF!=0,0,B18/#REF!*100-100)</f>
        <v>#REF!</v>
      </c>
      <c r="AN18" s="395" t="e">
        <f>IF(#REF!=0,0,C18/#REF!*100-100)</f>
        <v>#REF!</v>
      </c>
      <c r="AO18" s="395" t="e">
        <f>IF(#REF!=0,0,D18/#REF!*100-100)</f>
        <v>#REF!</v>
      </c>
      <c r="AP18" s="395" t="e">
        <f>IF(#REF!=0,0,E18/#REF!*100-100)</f>
        <v>#REF!</v>
      </c>
      <c r="AQ18" s="423" t="e">
        <f>IF(#REF!=0,0,F18/#REF!*100-100)</f>
        <v>#REF!</v>
      </c>
      <c r="AR18" s="421">
        <f t="shared" si="8"/>
        <v>70.244382811399902</v>
      </c>
      <c r="AS18" s="395">
        <f t="shared" si="8"/>
        <v>2.9059800674247072E-3</v>
      </c>
      <c r="AT18" s="395">
        <f t="shared" si="8"/>
        <v>73.305432827210325</v>
      </c>
      <c r="AU18" s="395">
        <f t="shared" si="8"/>
        <v>220980.22099447512</v>
      </c>
      <c r="AV18" s="423">
        <f t="shared" si="8"/>
        <v>-99.922952461668856</v>
      </c>
      <c r="AW18" s="421">
        <f t="shared" si="9"/>
        <v>41.260910728090238</v>
      </c>
      <c r="AX18" s="395">
        <f t="shared" si="9"/>
        <v>2.9058956226606369E-3</v>
      </c>
      <c r="AY18" s="395">
        <f t="shared" si="9"/>
        <v>42.298404401607883</v>
      </c>
      <c r="AZ18" s="395">
        <f t="shared" si="9"/>
        <v>99.954767550190525</v>
      </c>
      <c r="BA18" s="423">
        <f t="shared" si="9"/>
        <v>-30</v>
      </c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  <row r="19" spans="1:63" s="420" customFormat="1" ht="25.5" customHeight="1">
      <c r="A19" s="399" t="s">
        <v>373</v>
      </c>
      <c r="B19" s="393">
        <f t="shared" si="10"/>
        <v>-24000</v>
      </c>
      <c r="C19" s="394">
        <v>-1500</v>
      </c>
      <c r="D19" s="394">
        <v>-22500</v>
      </c>
      <c r="E19" s="395">
        <v>0</v>
      </c>
      <c r="F19" s="396">
        <f t="shared" si="0"/>
        <v>0</v>
      </c>
      <c r="G19" s="393">
        <f t="shared" si="11"/>
        <v>-178467</v>
      </c>
      <c r="H19" s="394">
        <v>-178467</v>
      </c>
      <c r="I19" s="394">
        <v>0</v>
      </c>
      <c r="J19" s="394">
        <v>114000</v>
      </c>
      <c r="K19" s="393">
        <f t="shared" si="12"/>
        <v>71189987</v>
      </c>
      <c r="L19" s="394">
        <v>0</v>
      </c>
      <c r="M19" s="394">
        <v>71189987</v>
      </c>
      <c r="N19" s="397">
        <v>7201580</v>
      </c>
      <c r="O19" s="393">
        <v>63988407</v>
      </c>
      <c r="P19" s="394">
        <v>147</v>
      </c>
      <c r="Q19" s="398">
        <v>36275</v>
      </c>
      <c r="R19" s="393">
        <f t="shared" si="1"/>
        <v>71023942</v>
      </c>
      <c r="S19" s="394">
        <f t="shared" si="2"/>
        <v>-179820</v>
      </c>
      <c r="T19" s="394">
        <f t="shared" si="2"/>
        <v>71203762</v>
      </c>
      <c r="U19" s="395">
        <f t="shared" si="13"/>
        <v>7315580</v>
      </c>
      <c r="V19" s="396">
        <f t="shared" si="3"/>
        <v>1</v>
      </c>
      <c r="W19" s="393">
        <f t="shared" si="14"/>
        <v>0</v>
      </c>
      <c r="X19" s="394">
        <v>0</v>
      </c>
      <c r="Y19" s="394">
        <v>0</v>
      </c>
      <c r="Z19" s="394">
        <v>175200</v>
      </c>
      <c r="AA19" s="393">
        <f t="shared" si="15"/>
        <v>71365187</v>
      </c>
      <c r="AB19" s="394">
        <v>0</v>
      </c>
      <c r="AC19" s="394">
        <v>71365187</v>
      </c>
      <c r="AD19" s="397">
        <v>7376780</v>
      </c>
      <c r="AE19" s="393">
        <v>63988407</v>
      </c>
      <c r="AF19" s="394">
        <v>147</v>
      </c>
      <c r="AG19" s="398">
        <v>36275</v>
      </c>
      <c r="AH19" s="393">
        <f t="shared" si="4"/>
        <v>142425551</v>
      </c>
      <c r="AI19" s="394">
        <f t="shared" si="5"/>
        <v>-179673</v>
      </c>
      <c r="AJ19" s="394">
        <f t="shared" si="5"/>
        <v>142605224</v>
      </c>
      <c r="AK19" s="395">
        <f t="shared" si="6"/>
        <v>14867560</v>
      </c>
      <c r="AL19" s="396">
        <f t="shared" si="7"/>
        <v>1</v>
      </c>
      <c r="AM19" s="421" t="e">
        <f>IF(#REF!=0,0,B19/#REF!*100-100)</f>
        <v>#REF!</v>
      </c>
      <c r="AN19" s="395" t="e">
        <f>IF(#REF!=0,0,C19/#REF!*100-100)</f>
        <v>#REF!</v>
      </c>
      <c r="AO19" s="395" t="e">
        <f>IF(#REF!=0,0,D19/#REF!*100-100)</f>
        <v>#REF!</v>
      </c>
      <c r="AP19" s="395" t="e">
        <f>IF(#REF!=0,0,E19/#REF!*100-100)</f>
        <v>#REF!</v>
      </c>
      <c r="AQ19" s="423" t="e">
        <f>IF(#REF!=0,0,F19/#REF!*100-100)</f>
        <v>#REF!</v>
      </c>
      <c r="AR19" s="421">
        <f t="shared" si="8"/>
        <v>-296033.09166666667</v>
      </c>
      <c r="AS19" s="395">
        <f t="shared" si="8"/>
        <v>11888</v>
      </c>
      <c r="AT19" s="395">
        <f t="shared" si="8"/>
        <v>-316561.16444444447</v>
      </c>
      <c r="AU19" s="395">
        <f t="shared" si="8"/>
        <v>0</v>
      </c>
      <c r="AV19" s="423">
        <f t="shared" si="8"/>
        <v>0</v>
      </c>
      <c r="AW19" s="421">
        <f t="shared" si="9"/>
        <v>100.53174604135603</v>
      </c>
      <c r="AX19" s="395">
        <f t="shared" si="9"/>
        <v>-8.1748415081747794E-2</v>
      </c>
      <c r="AY19" s="395">
        <f t="shared" si="9"/>
        <v>100.27765386890653</v>
      </c>
      <c r="AZ19" s="395">
        <f t="shared" si="9"/>
        <v>103.23145943315498</v>
      </c>
      <c r="BA19" s="423">
        <f t="shared" si="9"/>
        <v>0</v>
      </c>
      <c r="BB19" s="71"/>
      <c r="BC19" s="71"/>
      <c r="BD19" s="71"/>
      <c r="BE19" s="71"/>
      <c r="BF19" s="71"/>
      <c r="BG19" s="71"/>
      <c r="BH19" s="71"/>
      <c r="BI19" s="71"/>
      <c r="BJ19" s="71"/>
      <c r="BK19" s="71"/>
    </row>
    <row r="20" spans="1:63" s="420" customFormat="1" ht="25.5" customHeight="1">
      <c r="A20" s="399" t="s">
        <v>374</v>
      </c>
      <c r="B20" s="393">
        <f t="shared" si="10"/>
        <v>0</v>
      </c>
      <c r="C20" s="394">
        <v>0</v>
      </c>
      <c r="D20" s="394">
        <v>0</v>
      </c>
      <c r="E20" s="395">
        <v>0</v>
      </c>
      <c r="F20" s="396">
        <f t="shared" si="0"/>
        <v>0</v>
      </c>
      <c r="G20" s="393">
        <f t="shared" si="11"/>
        <v>848400</v>
      </c>
      <c r="H20" s="394">
        <v>848400</v>
      </c>
      <c r="I20" s="394">
        <v>0</v>
      </c>
      <c r="J20" s="394">
        <v>2227200</v>
      </c>
      <c r="K20" s="393">
        <f t="shared" si="12"/>
        <v>11714584798</v>
      </c>
      <c r="L20" s="394">
        <v>2227200</v>
      </c>
      <c r="M20" s="394">
        <v>11712357598</v>
      </c>
      <c r="N20" s="397">
        <v>61279323</v>
      </c>
      <c r="O20" s="393">
        <v>11651078275</v>
      </c>
      <c r="P20" s="394">
        <v>25843</v>
      </c>
      <c r="Q20" s="398">
        <v>37570</v>
      </c>
      <c r="R20" s="393">
        <f t="shared" si="1"/>
        <v>11715496611</v>
      </c>
      <c r="S20" s="394">
        <f t="shared" si="2"/>
        <v>3101443</v>
      </c>
      <c r="T20" s="394">
        <f t="shared" si="2"/>
        <v>11712395168</v>
      </c>
      <c r="U20" s="395">
        <f t="shared" si="13"/>
        <v>63506523</v>
      </c>
      <c r="V20" s="396">
        <f t="shared" si="3"/>
        <v>15</v>
      </c>
      <c r="W20" s="393">
        <f t="shared" si="14"/>
        <v>0</v>
      </c>
      <c r="X20" s="394">
        <v>0</v>
      </c>
      <c r="Y20" s="394">
        <v>0</v>
      </c>
      <c r="Z20" s="394">
        <v>3285600</v>
      </c>
      <c r="AA20" s="393">
        <f t="shared" si="15"/>
        <v>11718928798</v>
      </c>
      <c r="AB20" s="394">
        <v>3285600</v>
      </c>
      <c r="AC20" s="394">
        <v>11715643198</v>
      </c>
      <c r="AD20" s="397">
        <v>61279323</v>
      </c>
      <c r="AE20" s="393">
        <v>11654363875</v>
      </c>
      <c r="AF20" s="394">
        <v>25843</v>
      </c>
      <c r="AG20" s="398">
        <v>37581</v>
      </c>
      <c r="AH20" s="393">
        <f t="shared" si="4"/>
        <v>23434488833</v>
      </c>
      <c r="AI20" s="394">
        <f t="shared" si="5"/>
        <v>6412886</v>
      </c>
      <c r="AJ20" s="394">
        <f t="shared" si="5"/>
        <v>23428075947</v>
      </c>
      <c r="AK20" s="395">
        <f t="shared" si="6"/>
        <v>128071446</v>
      </c>
      <c r="AL20" s="396">
        <f t="shared" si="7"/>
        <v>15</v>
      </c>
      <c r="AM20" s="421" t="e">
        <f>IF(#REF!=0,0,B20/#REF!*100-100)</f>
        <v>#REF!</v>
      </c>
      <c r="AN20" s="395" t="e">
        <f>IF(#REF!=0,0,C20/#REF!*100-100)</f>
        <v>#REF!</v>
      </c>
      <c r="AO20" s="395" t="e">
        <f>IF(#REF!=0,0,D20/#REF!*100-100)</f>
        <v>#REF!</v>
      </c>
      <c r="AP20" s="395" t="e">
        <f>IF(#REF!=0,0,E20/#REF!*100-100)</f>
        <v>#REF!</v>
      </c>
      <c r="AQ20" s="423" t="e">
        <f>IF(#REF!=0,0,F20/#REF!*100-100)</f>
        <v>#REF!</v>
      </c>
      <c r="AR20" s="421">
        <f t="shared" si="8"/>
        <v>0</v>
      </c>
      <c r="AS20" s="395">
        <f t="shared" si="8"/>
        <v>0</v>
      </c>
      <c r="AT20" s="395">
        <f t="shared" si="8"/>
        <v>0</v>
      </c>
      <c r="AU20" s="395">
        <f t="shared" si="8"/>
        <v>0</v>
      </c>
      <c r="AV20" s="423">
        <f t="shared" si="8"/>
        <v>0</v>
      </c>
      <c r="AW20" s="421">
        <f t="shared" si="9"/>
        <v>100.02983749742813</v>
      </c>
      <c r="AX20" s="395">
        <f t="shared" si="9"/>
        <v>106.77104173766855</v>
      </c>
      <c r="AY20" s="395">
        <f t="shared" si="9"/>
        <v>100.02805242610816</v>
      </c>
      <c r="AZ20" s="395">
        <f t="shared" si="9"/>
        <v>101.66660045299599</v>
      </c>
      <c r="BA20" s="423">
        <f t="shared" si="9"/>
        <v>0</v>
      </c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1:63" s="420" customFormat="1" ht="25.5" customHeight="1">
      <c r="A21" s="399" t="s">
        <v>375</v>
      </c>
      <c r="B21" s="393">
        <f t="shared" si="10"/>
        <v>0</v>
      </c>
      <c r="C21" s="394">
        <v>0</v>
      </c>
      <c r="D21" s="394">
        <v>0</v>
      </c>
      <c r="E21" s="395">
        <v>0</v>
      </c>
      <c r="F21" s="396">
        <f t="shared" si="0"/>
        <v>0</v>
      </c>
      <c r="G21" s="393">
        <f t="shared" si="11"/>
        <v>0</v>
      </c>
      <c r="H21" s="394">
        <v>0</v>
      </c>
      <c r="I21" s="394">
        <v>0</v>
      </c>
      <c r="J21" s="394">
        <v>51600</v>
      </c>
      <c r="K21" s="393">
        <f t="shared" si="12"/>
        <v>7736943524</v>
      </c>
      <c r="L21" s="394">
        <v>0</v>
      </c>
      <c r="M21" s="394">
        <v>7736943524</v>
      </c>
      <c r="N21" s="397">
        <v>30060979</v>
      </c>
      <c r="O21" s="393">
        <v>7706882545</v>
      </c>
      <c r="P21" s="394">
        <v>21979</v>
      </c>
      <c r="Q21" s="398">
        <v>29221</v>
      </c>
      <c r="R21" s="393">
        <f t="shared" si="1"/>
        <v>7736994724</v>
      </c>
      <c r="S21" s="394">
        <f t="shared" si="2"/>
        <v>21979</v>
      </c>
      <c r="T21" s="394">
        <f t="shared" si="2"/>
        <v>7736972745</v>
      </c>
      <c r="U21" s="395">
        <f t="shared" si="13"/>
        <v>30112579</v>
      </c>
      <c r="V21" s="396">
        <f t="shared" si="3"/>
        <v>21</v>
      </c>
      <c r="W21" s="393">
        <f t="shared" si="14"/>
        <v>0</v>
      </c>
      <c r="X21" s="394">
        <v>0</v>
      </c>
      <c r="Y21" s="394">
        <v>0</v>
      </c>
      <c r="Z21" s="394">
        <v>79200</v>
      </c>
      <c r="AA21" s="393">
        <f t="shared" si="15"/>
        <v>7737022724</v>
      </c>
      <c r="AB21" s="394">
        <v>0</v>
      </c>
      <c r="AC21" s="394">
        <v>7737022724</v>
      </c>
      <c r="AD21" s="397">
        <v>30140179</v>
      </c>
      <c r="AE21" s="393">
        <v>7706882545</v>
      </c>
      <c r="AF21" s="394">
        <v>21979</v>
      </c>
      <c r="AG21" s="398">
        <v>29221</v>
      </c>
      <c r="AH21" s="393">
        <f t="shared" si="4"/>
        <v>15474068648</v>
      </c>
      <c r="AI21" s="394">
        <f t="shared" si="5"/>
        <v>43958</v>
      </c>
      <c r="AJ21" s="394">
        <f t="shared" si="5"/>
        <v>15474024690</v>
      </c>
      <c r="AK21" s="395">
        <f t="shared" si="6"/>
        <v>60331958</v>
      </c>
      <c r="AL21" s="396">
        <f t="shared" si="7"/>
        <v>21</v>
      </c>
      <c r="AM21" s="421" t="e">
        <f>IF(#REF!=0,0,B21/#REF!*100-100)</f>
        <v>#REF!</v>
      </c>
      <c r="AN21" s="395" t="e">
        <f>IF(#REF!=0,0,C21/#REF!*100-100)</f>
        <v>#REF!</v>
      </c>
      <c r="AO21" s="395" t="e">
        <f>IF(#REF!=0,0,D21/#REF!*100-100)</f>
        <v>#REF!</v>
      </c>
      <c r="AP21" s="395" t="e">
        <f>IF(#REF!=0,0,E21/#REF!*100-100)</f>
        <v>#REF!</v>
      </c>
      <c r="AQ21" s="423" t="e">
        <f>IF(#REF!=0,0,F21/#REF!*100-100)</f>
        <v>#REF!</v>
      </c>
      <c r="AR21" s="421">
        <f t="shared" si="8"/>
        <v>0</v>
      </c>
      <c r="AS21" s="395">
        <f t="shared" si="8"/>
        <v>0</v>
      </c>
      <c r="AT21" s="395">
        <f t="shared" si="8"/>
        <v>0</v>
      </c>
      <c r="AU21" s="395">
        <f t="shared" si="8"/>
        <v>0</v>
      </c>
      <c r="AV21" s="423">
        <f t="shared" si="8"/>
        <v>0</v>
      </c>
      <c r="AW21" s="421">
        <f t="shared" si="9"/>
        <v>100.00102365327658</v>
      </c>
      <c r="AX21" s="395">
        <f t="shared" si="9"/>
        <v>100</v>
      </c>
      <c r="AY21" s="395">
        <f t="shared" si="9"/>
        <v>100.00102365618454</v>
      </c>
      <c r="AZ21" s="395">
        <f t="shared" si="9"/>
        <v>100.35466905707412</v>
      </c>
      <c r="BA21" s="423">
        <f t="shared" si="9"/>
        <v>0</v>
      </c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s="420" customFormat="1" ht="25.5" customHeight="1">
      <c r="A22" s="399" t="s">
        <v>376</v>
      </c>
      <c r="B22" s="393">
        <f t="shared" si="10"/>
        <v>235732589</v>
      </c>
      <c r="C22" s="394">
        <v>955350</v>
      </c>
      <c r="D22" s="394">
        <v>234777239</v>
      </c>
      <c r="E22" s="395">
        <v>823</v>
      </c>
      <c r="F22" s="396">
        <f t="shared" si="0"/>
        <v>23773</v>
      </c>
      <c r="G22" s="393">
        <f t="shared" si="11"/>
        <v>0</v>
      </c>
      <c r="H22" s="394">
        <v>0</v>
      </c>
      <c r="I22" s="394">
        <v>0</v>
      </c>
      <c r="J22" s="394">
        <v>51600</v>
      </c>
      <c r="K22" s="393">
        <f t="shared" si="12"/>
        <v>30104607311</v>
      </c>
      <c r="L22" s="394">
        <v>0</v>
      </c>
      <c r="M22" s="394">
        <v>30104607311</v>
      </c>
      <c r="N22" s="397">
        <v>299224959</v>
      </c>
      <c r="O22" s="393">
        <v>29805382352</v>
      </c>
      <c r="P22" s="394">
        <v>68672.100000000006</v>
      </c>
      <c r="Q22" s="398">
        <v>36169</v>
      </c>
      <c r="R22" s="393">
        <f t="shared" si="1"/>
        <v>30340444741.099998</v>
      </c>
      <c r="S22" s="394">
        <f t="shared" si="2"/>
        <v>1024022.1</v>
      </c>
      <c r="T22" s="394">
        <f t="shared" si="2"/>
        <v>30339420719</v>
      </c>
      <c r="U22" s="395">
        <f t="shared" si="13"/>
        <v>299277382</v>
      </c>
      <c r="V22" s="396">
        <f t="shared" si="3"/>
        <v>8</v>
      </c>
      <c r="W22" s="393">
        <f t="shared" si="14"/>
        <v>0</v>
      </c>
      <c r="X22" s="394">
        <v>0</v>
      </c>
      <c r="Y22" s="394">
        <v>0</v>
      </c>
      <c r="Z22" s="394">
        <v>79200</v>
      </c>
      <c r="AA22" s="393">
        <f t="shared" si="15"/>
        <v>30093219184</v>
      </c>
      <c r="AB22" s="394">
        <v>0</v>
      </c>
      <c r="AC22" s="394">
        <v>30093219184</v>
      </c>
      <c r="AD22" s="397">
        <v>295230782</v>
      </c>
      <c r="AE22" s="393">
        <v>29797988402</v>
      </c>
      <c r="AF22" s="394">
        <v>68661.100000000006</v>
      </c>
      <c r="AG22" s="398">
        <v>36166</v>
      </c>
      <c r="AH22" s="393">
        <f t="shared" si="4"/>
        <v>60433768752.199997</v>
      </c>
      <c r="AI22" s="394">
        <f t="shared" si="5"/>
        <v>1092683.2</v>
      </c>
      <c r="AJ22" s="394">
        <f t="shared" si="5"/>
        <v>60432676069</v>
      </c>
      <c r="AK22" s="395">
        <f t="shared" si="6"/>
        <v>594587364</v>
      </c>
      <c r="AL22" s="396">
        <f t="shared" si="7"/>
        <v>8</v>
      </c>
      <c r="AM22" s="421" t="e">
        <f>IF(#REF!=0,0,B22/#REF!*100-100)</f>
        <v>#REF!</v>
      </c>
      <c r="AN22" s="395" t="e">
        <f>IF(#REF!=0,0,C22/#REF!*100-100)</f>
        <v>#REF!</v>
      </c>
      <c r="AO22" s="395" t="e">
        <f>IF(#REF!=0,0,D22/#REF!*100-100)</f>
        <v>#REF!</v>
      </c>
      <c r="AP22" s="395" t="e">
        <f>IF(#REF!=0,0,E22/#REF!*100-100)</f>
        <v>#REF!</v>
      </c>
      <c r="AQ22" s="423" t="e">
        <f>IF(#REF!=0,0,F22/#REF!*100-100)</f>
        <v>#REF!</v>
      </c>
      <c r="AR22" s="421">
        <f t="shared" si="8"/>
        <v>12770.704415459502</v>
      </c>
      <c r="AS22" s="395">
        <f t="shared" si="8"/>
        <v>7.1881614068142596</v>
      </c>
      <c r="AT22" s="395">
        <f t="shared" si="8"/>
        <v>12822.641414570857</v>
      </c>
      <c r="AU22" s="395">
        <f t="shared" si="8"/>
        <v>36364101.944106929</v>
      </c>
      <c r="AV22" s="423">
        <f t="shared" si="8"/>
        <v>-99.966348378412491</v>
      </c>
      <c r="AW22" s="421">
        <f t="shared" si="9"/>
        <v>99.185507226051811</v>
      </c>
      <c r="AX22" s="395">
        <f t="shared" si="9"/>
        <v>6.7050408384740905</v>
      </c>
      <c r="AY22" s="395">
        <f t="shared" si="9"/>
        <v>99.188628644956822</v>
      </c>
      <c r="AZ22" s="395">
        <f t="shared" si="9"/>
        <v>98.674340181176802</v>
      </c>
      <c r="BA22" s="423">
        <f t="shared" si="9"/>
        <v>0</v>
      </c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s="420" customFormat="1" ht="25.5" customHeight="1">
      <c r="A23" s="399" t="s">
        <v>377</v>
      </c>
      <c r="B23" s="393">
        <f t="shared" si="10"/>
        <v>295828392</v>
      </c>
      <c r="C23" s="394">
        <v>8473371</v>
      </c>
      <c r="D23" s="394">
        <v>287355021</v>
      </c>
      <c r="E23" s="395">
        <v>1016</v>
      </c>
      <c r="F23" s="396">
        <f t="shared" si="0"/>
        <v>23569</v>
      </c>
      <c r="G23" s="393">
        <f t="shared" si="11"/>
        <v>0</v>
      </c>
      <c r="H23" s="394">
        <v>0</v>
      </c>
      <c r="I23" s="394">
        <v>0</v>
      </c>
      <c r="J23" s="394">
        <v>51600</v>
      </c>
      <c r="K23" s="393">
        <f t="shared" si="12"/>
        <v>1353432956</v>
      </c>
      <c r="L23" s="394">
        <v>0</v>
      </c>
      <c r="M23" s="394">
        <v>1353432956</v>
      </c>
      <c r="N23" s="397">
        <v>30377838</v>
      </c>
      <c r="O23" s="393">
        <v>1323055118</v>
      </c>
      <c r="P23" s="394">
        <v>3251</v>
      </c>
      <c r="Q23" s="398">
        <v>33914</v>
      </c>
      <c r="R23" s="393">
        <f t="shared" si="1"/>
        <v>1649298513</v>
      </c>
      <c r="S23" s="394">
        <f t="shared" si="2"/>
        <v>8476622</v>
      </c>
      <c r="T23" s="394">
        <f t="shared" si="2"/>
        <v>1640821891</v>
      </c>
      <c r="U23" s="395">
        <f t="shared" si="13"/>
        <v>30430454</v>
      </c>
      <c r="V23" s="396">
        <f t="shared" si="3"/>
        <v>4</v>
      </c>
      <c r="W23" s="393">
        <f t="shared" si="14"/>
        <v>0</v>
      </c>
      <c r="X23" s="394">
        <v>0</v>
      </c>
      <c r="Y23" s="394">
        <v>0</v>
      </c>
      <c r="Z23" s="394">
        <v>79200</v>
      </c>
      <c r="AA23" s="393">
        <f t="shared" si="15"/>
        <v>1353512156</v>
      </c>
      <c r="AB23" s="394">
        <v>0</v>
      </c>
      <c r="AC23" s="394">
        <v>1353512156</v>
      </c>
      <c r="AD23" s="397">
        <v>30457038</v>
      </c>
      <c r="AE23" s="393">
        <v>1323055118</v>
      </c>
      <c r="AF23" s="394">
        <v>3251</v>
      </c>
      <c r="AG23" s="398">
        <v>33914</v>
      </c>
      <c r="AH23" s="393">
        <f t="shared" si="4"/>
        <v>3002847834</v>
      </c>
      <c r="AI23" s="394">
        <f t="shared" si="5"/>
        <v>8479873</v>
      </c>
      <c r="AJ23" s="394">
        <f t="shared" si="5"/>
        <v>2994367961</v>
      </c>
      <c r="AK23" s="395">
        <f t="shared" si="6"/>
        <v>60966692</v>
      </c>
      <c r="AL23" s="396">
        <f t="shared" si="7"/>
        <v>4</v>
      </c>
      <c r="AM23" s="421" t="e">
        <f>IF(#REF!=0,0,B23/#REF!*100-100)</f>
        <v>#REF!</v>
      </c>
      <c r="AN23" s="395" t="e">
        <f>IF(#REF!=0,0,C23/#REF!*100-100)</f>
        <v>#REF!</v>
      </c>
      <c r="AO23" s="395" t="e">
        <f>IF(#REF!=0,0,D23/#REF!*100-100)</f>
        <v>#REF!</v>
      </c>
      <c r="AP23" s="395" t="e">
        <f>IF(#REF!=0,0,E23/#REF!*100-100)</f>
        <v>#REF!</v>
      </c>
      <c r="AQ23" s="423" t="e">
        <f>IF(#REF!=0,0,F23/#REF!*100-100)</f>
        <v>#REF!</v>
      </c>
      <c r="AR23" s="421">
        <f t="shared" si="8"/>
        <v>457.51866879633383</v>
      </c>
      <c r="AS23" s="395">
        <f t="shared" si="8"/>
        <v>3.8367256667967808E-2</v>
      </c>
      <c r="AT23" s="395">
        <f t="shared" si="8"/>
        <v>471.008602978265</v>
      </c>
      <c r="AU23" s="395">
        <f t="shared" si="8"/>
        <v>2995023.4251968507</v>
      </c>
      <c r="AV23" s="423">
        <f t="shared" si="8"/>
        <v>-99.983028554457121</v>
      </c>
      <c r="AW23" s="421">
        <f t="shared" si="9"/>
        <v>82.068182947546262</v>
      </c>
      <c r="AX23" s="395">
        <f t="shared" si="9"/>
        <v>3.8352541849803856E-2</v>
      </c>
      <c r="AY23" s="395">
        <f t="shared" si="9"/>
        <v>82.491955856042381</v>
      </c>
      <c r="AZ23" s="395">
        <f t="shared" si="9"/>
        <v>100.34762544127668</v>
      </c>
      <c r="BA23" s="423">
        <f t="shared" si="9"/>
        <v>0</v>
      </c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1:63" s="420" customFormat="1" ht="25.5" customHeight="1">
      <c r="A24" s="399" t="s">
        <v>378</v>
      </c>
      <c r="B24" s="393">
        <f t="shared" si="10"/>
        <v>613416999</v>
      </c>
      <c r="C24" s="394">
        <v>19976460</v>
      </c>
      <c r="D24" s="394">
        <v>593440539</v>
      </c>
      <c r="E24" s="395">
        <v>1573</v>
      </c>
      <c r="F24" s="396">
        <f t="shared" si="0"/>
        <v>31439</v>
      </c>
      <c r="G24" s="393">
        <f t="shared" si="11"/>
        <v>0</v>
      </c>
      <c r="H24" s="394">
        <v>0</v>
      </c>
      <c r="I24" s="394">
        <v>0</v>
      </c>
      <c r="J24" s="394">
        <v>51600</v>
      </c>
      <c r="K24" s="393">
        <f t="shared" si="12"/>
        <v>392144347</v>
      </c>
      <c r="L24" s="394">
        <v>0</v>
      </c>
      <c r="M24" s="394">
        <v>392144347</v>
      </c>
      <c r="N24" s="397">
        <v>10379483</v>
      </c>
      <c r="O24" s="393">
        <v>381764864</v>
      </c>
      <c r="P24" s="394">
        <v>580</v>
      </c>
      <c r="Q24" s="398">
        <v>54851</v>
      </c>
      <c r="R24" s="393">
        <f t="shared" si="1"/>
        <v>1005616777</v>
      </c>
      <c r="S24" s="394">
        <f t="shared" si="2"/>
        <v>19977040</v>
      </c>
      <c r="T24" s="394">
        <f t="shared" si="2"/>
        <v>985639737</v>
      </c>
      <c r="U24" s="395">
        <f t="shared" si="13"/>
        <v>10432656</v>
      </c>
      <c r="V24" s="396">
        <f t="shared" si="3"/>
        <v>8</v>
      </c>
      <c r="W24" s="393">
        <f t="shared" si="14"/>
        <v>0</v>
      </c>
      <c r="X24" s="394">
        <v>0</v>
      </c>
      <c r="Y24" s="394">
        <v>0</v>
      </c>
      <c r="Z24" s="394">
        <v>79200</v>
      </c>
      <c r="AA24" s="393">
        <f t="shared" si="15"/>
        <v>392223547</v>
      </c>
      <c r="AB24" s="394">
        <v>0</v>
      </c>
      <c r="AC24" s="394">
        <v>392223547</v>
      </c>
      <c r="AD24" s="397">
        <v>10458683</v>
      </c>
      <c r="AE24" s="393">
        <v>381764864</v>
      </c>
      <c r="AF24" s="394">
        <v>580</v>
      </c>
      <c r="AG24" s="398">
        <v>54851</v>
      </c>
      <c r="AH24" s="393">
        <f t="shared" si="4"/>
        <v>1397895755</v>
      </c>
      <c r="AI24" s="394">
        <f t="shared" si="5"/>
        <v>19977620</v>
      </c>
      <c r="AJ24" s="394">
        <f t="shared" si="5"/>
        <v>1377918135</v>
      </c>
      <c r="AK24" s="395">
        <f t="shared" si="6"/>
        <v>20970539</v>
      </c>
      <c r="AL24" s="396">
        <f t="shared" si="7"/>
        <v>5</v>
      </c>
      <c r="AM24" s="421" t="e">
        <f>IF(#REF!=0,0,B24/#REF!*100-100)</f>
        <v>#REF!</v>
      </c>
      <c r="AN24" s="395" t="e">
        <f>IF(#REF!=0,0,C24/#REF!*100-100)</f>
        <v>#REF!</v>
      </c>
      <c r="AO24" s="395" t="e">
        <f>IF(#REF!=0,0,D24/#REF!*100-100)</f>
        <v>#REF!</v>
      </c>
      <c r="AP24" s="395" t="e">
        <f>IF(#REF!=0,0,E24/#REF!*100-100)</f>
        <v>#REF!</v>
      </c>
      <c r="AQ24" s="423" t="e">
        <f>IF(#REF!=0,0,F24/#REF!*100-100)</f>
        <v>#REF!</v>
      </c>
      <c r="AR24" s="421">
        <f t="shared" si="8"/>
        <v>63.936894256169779</v>
      </c>
      <c r="AS24" s="395">
        <f t="shared" si="8"/>
        <v>2.9034173221873516E-3</v>
      </c>
      <c r="AT24" s="395">
        <f t="shared" si="8"/>
        <v>66.089047212866603</v>
      </c>
      <c r="AU24" s="395">
        <f t="shared" si="8"/>
        <v>663133.05785123969</v>
      </c>
      <c r="AV24" s="423">
        <f t="shared" si="8"/>
        <v>-99.974553898024752</v>
      </c>
      <c r="AW24" s="421">
        <f t="shared" si="9"/>
        <v>39.0087941024874</v>
      </c>
      <c r="AX24" s="395">
        <f t="shared" si="9"/>
        <v>2.9033330263104062E-3</v>
      </c>
      <c r="AY24" s="395">
        <f t="shared" si="9"/>
        <v>39.799369209076417</v>
      </c>
      <c r="AZ24" s="395">
        <f t="shared" si="9"/>
        <v>101.00863097565949</v>
      </c>
      <c r="BA24" s="423">
        <f t="shared" si="9"/>
        <v>-37.5</v>
      </c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63" s="420" customFormat="1" ht="25.5" customHeight="1">
      <c r="A25" s="399" t="s">
        <v>379</v>
      </c>
      <c r="B25" s="393">
        <f t="shared" si="10"/>
        <v>92675721</v>
      </c>
      <c r="C25" s="394">
        <v>2599098</v>
      </c>
      <c r="D25" s="394">
        <v>90076623</v>
      </c>
      <c r="E25" s="395">
        <v>107</v>
      </c>
      <c r="F25" s="396">
        <f t="shared" si="0"/>
        <v>70153</v>
      </c>
      <c r="G25" s="393">
        <f t="shared" si="11"/>
        <v>0</v>
      </c>
      <c r="H25" s="394">
        <v>0</v>
      </c>
      <c r="I25" s="394">
        <v>0</v>
      </c>
      <c r="J25" s="394">
        <v>0</v>
      </c>
      <c r="K25" s="393">
        <f t="shared" si="12"/>
        <v>49088039</v>
      </c>
      <c r="L25" s="394">
        <v>0</v>
      </c>
      <c r="M25" s="394">
        <v>49088039</v>
      </c>
      <c r="N25" s="397">
        <v>26181881</v>
      </c>
      <c r="O25" s="393">
        <v>22906158</v>
      </c>
      <c r="P25" s="394">
        <v>44</v>
      </c>
      <c r="Q25" s="398">
        <v>43383</v>
      </c>
      <c r="R25" s="393">
        <f t="shared" si="1"/>
        <v>141807187</v>
      </c>
      <c r="S25" s="394">
        <f t="shared" si="2"/>
        <v>2599142</v>
      </c>
      <c r="T25" s="394">
        <f t="shared" si="2"/>
        <v>139208045</v>
      </c>
      <c r="U25" s="395">
        <f t="shared" si="13"/>
        <v>26181988</v>
      </c>
      <c r="V25" s="396">
        <f t="shared" si="3"/>
        <v>0</v>
      </c>
      <c r="W25" s="393">
        <f t="shared" si="14"/>
        <v>0</v>
      </c>
      <c r="X25" s="394">
        <v>0</v>
      </c>
      <c r="Y25" s="394">
        <v>0</v>
      </c>
      <c r="Z25" s="394">
        <v>0</v>
      </c>
      <c r="AA25" s="393">
        <f t="shared" si="15"/>
        <v>49088039</v>
      </c>
      <c r="AB25" s="394">
        <v>0</v>
      </c>
      <c r="AC25" s="394">
        <v>49088039</v>
      </c>
      <c r="AD25" s="397">
        <v>26181881</v>
      </c>
      <c r="AE25" s="393">
        <v>22906158</v>
      </c>
      <c r="AF25" s="394">
        <v>44</v>
      </c>
      <c r="AG25" s="398">
        <v>43383</v>
      </c>
      <c r="AH25" s="393">
        <f t="shared" si="4"/>
        <v>190938653</v>
      </c>
      <c r="AI25" s="394">
        <f t="shared" si="5"/>
        <v>2599186</v>
      </c>
      <c r="AJ25" s="394">
        <f t="shared" si="5"/>
        <v>188339467</v>
      </c>
      <c r="AK25" s="395">
        <f t="shared" si="6"/>
        <v>52363869</v>
      </c>
      <c r="AL25" s="396">
        <f t="shared" si="7"/>
        <v>0</v>
      </c>
      <c r="AM25" s="421" t="e">
        <f>IF(#REF!=0,0,B25/#REF!*100-100)</f>
        <v>#REF!</v>
      </c>
      <c r="AN25" s="395" t="e">
        <f>IF(#REF!=0,0,C25/#REF!*100-100)</f>
        <v>#REF!</v>
      </c>
      <c r="AO25" s="395" t="e">
        <f>IF(#REF!=0,0,D25/#REF!*100-100)</f>
        <v>#REF!</v>
      </c>
      <c r="AP25" s="395" t="e">
        <f>IF(#REF!=0,0,E25/#REF!*100-100)</f>
        <v>#REF!</v>
      </c>
      <c r="AQ25" s="423" t="e">
        <f>IF(#REF!=0,0,F25/#REF!*100-100)</f>
        <v>#REF!</v>
      </c>
      <c r="AR25" s="421">
        <f t="shared" si="8"/>
        <v>53.014387662546483</v>
      </c>
      <c r="AS25" s="395">
        <f t="shared" si="8"/>
        <v>1.6928949966512619E-3</v>
      </c>
      <c r="AT25" s="395">
        <f t="shared" si="8"/>
        <v>54.544031918248095</v>
      </c>
      <c r="AU25" s="395">
        <f t="shared" si="8"/>
        <v>24469047.663551401</v>
      </c>
      <c r="AV25" s="423">
        <f t="shared" si="8"/>
        <v>-100</v>
      </c>
      <c r="AW25" s="421">
        <f t="shared" si="9"/>
        <v>34.646668507711098</v>
      </c>
      <c r="AX25" s="395">
        <f t="shared" si="9"/>
        <v>1.6928663382032028E-3</v>
      </c>
      <c r="AY25" s="395">
        <f t="shared" si="9"/>
        <v>35.293522008731628</v>
      </c>
      <c r="AZ25" s="395">
        <f t="shared" si="9"/>
        <v>99.999591322095171</v>
      </c>
      <c r="BA25" s="423">
        <f t="shared" si="9"/>
        <v>0</v>
      </c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s="420" customFormat="1" ht="25.5" customHeight="1">
      <c r="A26" s="399" t="s">
        <v>380</v>
      </c>
      <c r="B26" s="393">
        <f t="shared" si="10"/>
        <v>0</v>
      </c>
      <c r="C26" s="394">
        <v>0</v>
      </c>
      <c r="D26" s="394">
        <v>0</v>
      </c>
      <c r="E26" s="395">
        <v>0</v>
      </c>
      <c r="F26" s="396">
        <f t="shared" si="0"/>
        <v>0</v>
      </c>
      <c r="G26" s="393">
        <f t="shared" si="11"/>
        <v>0</v>
      </c>
      <c r="H26" s="394">
        <v>0</v>
      </c>
      <c r="I26" s="394">
        <v>0</v>
      </c>
      <c r="J26" s="394">
        <v>51600</v>
      </c>
      <c r="K26" s="393">
        <f t="shared" si="12"/>
        <v>1002247528</v>
      </c>
      <c r="L26" s="394">
        <v>0</v>
      </c>
      <c r="M26" s="394">
        <v>1002247528</v>
      </c>
      <c r="N26" s="397">
        <v>33617349</v>
      </c>
      <c r="O26" s="393">
        <v>968630179</v>
      </c>
      <c r="P26" s="394">
        <v>1896</v>
      </c>
      <c r="Q26" s="398">
        <v>42573</v>
      </c>
      <c r="R26" s="393">
        <f t="shared" si="1"/>
        <v>1002291997</v>
      </c>
      <c r="S26" s="394">
        <f t="shared" si="2"/>
        <v>1896</v>
      </c>
      <c r="T26" s="394">
        <f t="shared" si="2"/>
        <v>1002290101</v>
      </c>
      <c r="U26" s="395">
        <f t="shared" si="13"/>
        <v>33668949</v>
      </c>
      <c r="V26" s="396">
        <f t="shared" si="3"/>
        <v>2</v>
      </c>
      <c r="W26" s="393">
        <f t="shared" si="14"/>
        <v>0</v>
      </c>
      <c r="X26" s="394">
        <v>0</v>
      </c>
      <c r="Y26" s="394">
        <v>0</v>
      </c>
      <c r="Z26" s="394">
        <v>79200</v>
      </c>
      <c r="AA26" s="393">
        <f t="shared" si="15"/>
        <v>1002326728</v>
      </c>
      <c r="AB26" s="394">
        <v>0</v>
      </c>
      <c r="AC26" s="394">
        <v>1002326728</v>
      </c>
      <c r="AD26" s="397">
        <v>33696549</v>
      </c>
      <c r="AE26" s="393">
        <v>968630179</v>
      </c>
      <c r="AF26" s="394">
        <v>1896</v>
      </c>
      <c r="AG26" s="398">
        <v>42573</v>
      </c>
      <c r="AH26" s="393">
        <f t="shared" si="4"/>
        <v>2004663194</v>
      </c>
      <c r="AI26" s="394">
        <f t="shared" si="5"/>
        <v>3792</v>
      </c>
      <c r="AJ26" s="394">
        <f t="shared" si="5"/>
        <v>2004659402</v>
      </c>
      <c r="AK26" s="395">
        <f t="shared" si="6"/>
        <v>67444698</v>
      </c>
      <c r="AL26" s="396">
        <f t="shared" si="7"/>
        <v>2</v>
      </c>
      <c r="AM26" s="421" t="e">
        <f>IF(#REF!=0,0,B26/#REF!*100-100)</f>
        <v>#REF!</v>
      </c>
      <c r="AN26" s="395" t="e">
        <f>IF(#REF!=0,0,C26/#REF!*100-100)</f>
        <v>#REF!</v>
      </c>
      <c r="AO26" s="395" t="e">
        <f>IF(#REF!=0,0,D26/#REF!*100-100)</f>
        <v>#REF!</v>
      </c>
      <c r="AP26" s="395" t="e">
        <f>IF(#REF!=0,0,E26/#REF!*100-100)</f>
        <v>#REF!</v>
      </c>
      <c r="AQ26" s="423" t="e">
        <f>IF(#REF!=0,0,F26/#REF!*100-100)</f>
        <v>#REF!</v>
      </c>
      <c r="AR26" s="421">
        <f t="shared" si="8"/>
        <v>0</v>
      </c>
      <c r="AS26" s="395">
        <f t="shared" si="8"/>
        <v>0</v>
      </c>
      <c r="AT26" s="395">
        <f t="shared" si="8"/>
        <v>0</v>
      </c>
      <c r="AU26" s="395">
        <f t="shared" si="8"/>
        <v>0</v>
      </c>
      <c r="AV26" s="423">
        <f t="shared" si="8"/>
        <v>0</v>
      </c>
      <c r="AW26" s="421">
        <f t="shared" si="9"/>
        <v>100.00790188889437</v>
      </c>
      <c r="AX26" s="395">
        <f t="shared" si="9"/>
        <v>100</v>
      </c>
      <c r="AY26" s="395">
        <f t="shared" si="9"/>
        <v>100.00790190384211</v>
      </c>
      <c r="AZ26" s="395">
        <f t="shared" si="9"/>
        <v>100.31720621870318</v>
      </c>
      <c r="BA26" s="423">
        <f t="shared" si="9"/>
        <v>0</v>
      </c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s="420" customFormat="1" ht="25.5" customHeight="1">
      <c r="A27" s="399" t="s">
        <v>381</v>
      </c>
      <c r="B27" s="393">
        <f t="shared" si="10"/>
        <v>147136484</v>
      </c>
      <c r="C27" s="394">
        <v>4550323</v>
      </c>
      <c r="D27" s="394">
        <v>142586161</v>
      </c>
      <c r="E27" s="395">
        <v>293</v>
      </c>
      <c r="F27" s="396">
        <f t="shared" si="0"/>
        <v>40554</v>
      </c>
      <c r="G27" s="393">
        <f t="shared" si="11"/>
        <v>0</v>
      </c>
      <c r="H27" s="394">
        <v>0</v>
      </c>
      <c r="I27" s="394">
        <v>0</v>
      </c>
      <c r="J27" s="394">
        <v>51600</v>
      </c>
      <c r="K27" s="393">
        <f t="shared" si="12"/>
        <v>491956839</v>
      </c>
      <c r="L27" s="394">
        <v>0</v>
      </c>
      <c r="M27" s="394">
        <v>491956839</v>
      </c>
      <c r="N27" s="397">
        <v>8524152</v>
      </c>
      <c r="O27" s="393">
        <v>483432687</v>
      </c>
      <c r="P27" s="394">
        <v>981.6</v>
      </c>
      <c r="Q27" s="398">
        <v>41041</v>
      </c>
      <c r="R27" s="393">
        <f t="shared" si="1"/>
        <v>639135345.60000002</v>
      </c>
      <c r="S27" s="394">
        <f t="shared" si="2"/>
        <v>4551304.5999999996</v>
      </c>
      <c r="T27" s="394">
        <f t="shared" si="2"/>
        <v>634584041</v>
      </c>
      <c r="U27" s="395">
        <f t="shared" si="13"/>
        <v>8576045</v>
      </c>
      <c r="V27" s="396">
        <f t="shared" si="3"/>
        <v>6</v>
      </c>
      <c r="W27" s="393">
        <f t="shared" si="14"/>
        <v>0</v>
      </c>
      <c r="X27" s="394">
        <v>0</v>
      </c>
      <c r="Y27" s="394">
        <v>0</v>
      </c>
      <c r="Z27" s="394">
        <v>79200</v>
      </c>
      <c r="AA27" s="393">
        <f t="shared" si="15"/>
        <v>492036039</v>
      </c>
      <c r="AB27" s="394">
        <v>0</v>
      </c>
      <c r="AC27" s="394">
        <v>492036039</v>
      </c>
      <c r="AD27" s="397">
        <v>8603352</v>
      </c>
      <c r="AE27" s="393">
        <v>483432687</v>
      </c>
      <c r="AF27" s="394">
        <v>981.6</v>
      </c>
      <c r="AG27" s="398">
        <v>41041</v>
      </c>
      <c r="AH27" s="393">
        <f t="shared" si="4"/>
        <v>1131213407.2</v>
      </c>
      <c r="AI27" s="394">
        <f t="shared" si="5"/>
        <v>4552286.1999999993</v>
      </c>
      <c r="AJ27" s="394">
        <f t="shared" si="5"/>
        <v>1126661121</v>
      </c>
      <c r="AK27" s="395">
        <f t="shared" si="6"/>
        <v>17258597</v>
      </c>
      <c r="AL27" s="396">
        <f t="shared" si="7"/>
        <v>5</v>
      </c>
      <c r="AM27" s="421" t="e">
        <f>IF(#REF!=0,0,B27/#REF!*100-100)</f>
        <v>#REF!</v>
      </c>
      <c r="AN27" s="395" t="e">
        <f>IF(#REF!=0,0,C27/#REF!*100-100)</f>
        <v>#REF!</v>
      </c>
      <c r="AO27" s="395" t="e">
        <f>IF(#REF!=0,0,D27/#REF!*100-100)</f>
        <v>#REF!</v>
      </c>
      <c r="AP27" s="395" t="e">
        <f>IF(#REF!=0,0,E27/#REF!*100-100)</f>
        <v>#REF!</v>
      </c>
      <c r="AQ27" s="423" t="e">
        <f>IF(#REF!=0,0,F27/#REF!*100-100)</f>
        <v>#REF!</v>
      </c>
      <c r="AR27" s="421">
        <f t="shared" si="8"/>
        <v>334.38264135766627</v>
      </c>
      <c r="AS27" s="395">
        <f t="shared" si="8"/>
        <v>2.1572094991938684E-2</v>
      </c>
      <c r="AT27" s="395">
        <f t="shared" si="8"/>
        <v>345.05303779095362</v>
      </c>
      <c r="AU27" s="395">
        <f t="shared" si="8"/>
        <v>2926877.8156996588</v>
      </c>
      <c r="AV27" s="423">
        <f t="shared" si="8"/>
        <v>-99.98520491196922</v>
      </c>
      <c r="AW27" s="421">
        <f t="shared" si="9"/>
        <v>76.991213987399306</v>
      </c>
      <c r="AX27" s="395">
        <f t="shared" si="9"/>
        <v>2.1567442442744778E-2</v>
      </c>
      <c r="AY27" s="395">
        <f t="shared" si="9"/>
        <v>77.543248523011613</v>
      </c>
      <c r="AZ27" s="395">
        <f t="shared" si="9"/>
        <v>101.24191279313482</v>
      </c>
      <c r="BA27" s="423">
        <f t="shared" si="9"/>
        <v>-16.666666666666657</v>
      </c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1:63" s="420" customFormat="1" ht="25.5" customHeight="1">
      <c r="A28" s="399" t="s">
        <v>382</v>
      </c>
      <c r="B28" s="393">
        <f t="shared" si="10"/>
        <v>30197173</v>
      </c>
      <c r="C28" s="394">
        <v>1432579</v>
      </c>
      <c r="D28" s="394">
        <v>28764594</v>
      </c>
      <c r="E28" s="395">
        <v>91</v>
      </c>
      <c r="F28" s="396">
        <f t="shared" si="0"/>
        <v>26341</v>
      </c>
      <c r="G28" s="393">
        <f t="shared" si="11"/>
        <v>0</v>
      </c>
      <c r="H28" s="394">
        <v>0</v>
      </c>
      <c r="I28" s="394">
        <v>0</v>
      </c>
      <c r="J28" s="394">
        <v>200400</v>
      </c>
      <c r="K28" s="393">
        <f t="shared" si="12"/>
        <v>293395130</v>
      </c>
      <c r="L28" s="394">
        <v>0</v>
      </c>
      <c r="M28" s="394">
        <v>293395130</v>
      </c>
      <c r="N28" s="397">
        <v>9533777</v>
      </c>
      <c r="O28" s="393">
        <v>283861353</v>
      </c>
      <c r="P28" s="394">
        <v>663</v>
      </c>
      <c r="Q28" s="398">
        <v>35679</v>
      </c>
      <c r="R28" s="393">
        <f t="shared" si="1"/>
        <v>323628645</v>
      </c>
      <c r="S28" s="394">
        <f t="shared" si="2"/>
        <v>1433242</v>
      </c>
      <c r="T28" s="394">
        <f t="shared" si="2"/>
        <v>322195403</v>
      </c>
      <c r="U28" s="395">
        <f t="shared" si="13"/>
        <v>9734268</v>
      </c>
      <c r="V28" s="396">
        <f t="shared" si="3"/>
        <v>3</v>
      </c>
      <c r="W28" s="393">
        <f t="shared" si="14"/>
        <v>0</v>
      </c>
      <c r="X28" s="394">
        <v>0</v>
      </c>
      <c r="Y28" s="394">
        <v>0</v>
      </c>
      <c r="Z28" s="394">
        <v>314400</v>
      </c>
      <c r="AA28" s="393">
        <f t="shared" si="15"/>
        <v>293709530</v>
      </c>
      <c r="AB28" s="394">
        <v>0</v>
      </c>
      <c r="AC28" s="394">
        <v>293709530</v>
      </c>
      <c r="AD28" s="397">
        <v>9848177</v>
      </c>
      <c r="AE28" s="393">
        <v>283861353</v>
      </c>
      <c r="AF28" s="394">
        <v>663</v>
      </c>
      <c r="AG28" s="398">
        <v>35679</v>
      </c>
      <c r="AH28" s="393">
        <f t="shared" si="4"/>
        <v>617374517</v>
      </c>
      <c r="AI28" s="394">
        <f t="shared" si="5"/>
        <v>1433905</v>
      </c>
      <c r="AJ28" s="394">
        <f t="shared" si="5"/>
        <v>615940612</v>
      </c>
      <c r="AK28" s="395">
        <f t="shared" si="6"/>
        <v>19896845</v>
      </c>
      <c r="AL28" s="396">
        <f t="shared" si="7"/>
        <v>3</v>
      </c>
      <c r="AM28" s="421" t="e">
        <f>IF(#REF!=0,0,B28/#REF!*100-100)</f>
        <v>#REF!</v>
      </c>
      <c r="AN28" s="395" t="e">
        <f>IF(#REF!=0,0,C28/#REF!*100-100)</f>
        <v>#REF!</v>
      </c>
      <c r="AO28" s="395" t="e">
        <f>IF(#REF!=0,0,D28/#REF!*100-100)</f>
        <v>#REF!</v>
      </c>
      <c r="AP28" s="395" t="e">
        <f>IF(#REF!=0,0,E28/#REF!*100-100)</f>
        <v>#REF!</v>
      </c>
      <c r="AQ28" s="423" t="e">
        <f>IF(#REF!=0,0,F28/#REF!*100-100)</f>
        <v>#REF!</v>
      </c>
      <c r="AR28" s="421">
        <f t="shared" si="8"/>
        <v>971.71835257558723</v>
      </c>
      <c r="AS28" s="395">
        <f t="shared" si="8"/>
        <v>4.628017023841835E-2</v>
      </c>
      <c r="AT28" s="395">
        <f t="shared" si="8"/>
        <v>1020.1110747469615</v>
      </c>
      <c r="AU28" s="395">
        <f t="shared" si="8"/>
        <v>10696897.802197803</v>
      </c>
      <c r="AV28" s="423">
        <f t="shared" si="8"/>
        <v>-99.988610910747511</v>
      </c>
      <c r="AW28" s="421">
        <f t="shared" si="9"/>
        <v>90.766338684265747</v>
      </c>
      <c r="AX28" s="395">
        <f t="shared" si="9"/>
        <v>4.6258761604804022E-2</v>
      </c>
      <c r="AY28" s="395">
        <f t="shared" si="9"/>
        <v>91.169894500325938</v>
      </c>
      <c r="AZ28" s="395">
        <f t="shared" si="9"/>
        <v>104.40001240976721</v>
      </c>
      <c r="BA28" s="423">
        <f t="shared" si="9"/>
        <v>0</v>
      </c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s="420" customFormat="1" ht="25.5" customHeight="1">
      <c r="A29" s="399" t="s">
        <v>383</v>
      </c>
      <c r="B29" s="393">
        <f t="shared" si="10"/>
        <v>1547736</v>
      </c>
      <c r="C29" s="394">
        <v>0</v>
      </c>
      <c r="D29" s="394">
        <v>1547736</v>
      </c>
      <c r="E29" s="395">
        <v>4</v>
      </c>
      <c r="F29" s="396">
        <f t="shared" si="0"/>
        <v>32245</v>
      </c>
      <c r="G29" s="393">
        <f t="shared" si="11"/>
        <v>0</v>
      </c>
      <c r="H29" s="394">
        <v>0</v>
      </c>
      <c r="I29" s="394">
        <v>0</v>
      </c>
      <c r="J29" s="394">
        <v>51600</v>
      </c>
      <c r="K29" s="393">
        <f t="shared" si="12"/>
        <v>2690920260</v>
      </c>
      <c r="L29" s="394">
        <v>0</v>
      </c>
      <c r="M29" s="394">
        <v>2690920260</v>
      </c>
      <c r="N29" s="397">
        <v>28602393</v>
      </c>
      <c r="O29" s="393">
        <v>2662317867</v>
      </c>
      <c r="P29" s="394">
        <v>6228</v>
      </c>
      <c r="Q29" s="398">
        <v>35623</v>
      </c>
      <c r="R29" s="393">
        <f t="shared" si="1"/>
        <v>2692509847</v>
      </c>
      <c r="S29" s="394">
        <f t="shared" si="2"/>
        <v>6228</v>
      </c>
      <c r="T29" s="394">
        <f t="shared" si="2"/>
        <v>2692503619</v>
      </c>
      <c r="U29" s="395">
        <f t="shared" si="13"/>
        <v>28653997</v>
      </c>
      <c r="V29" s="396">
        <f t="shared" si="3"/>
        <v>8</v>
      </c>
      <c r="W29" s="393">
        <f t="shared" si="14"/>
        <v>0</v>
      </c>
      <c r="X29" s="394">
        <v>0</v>
      </c>
      <c r="Y29" s="394">
        <v>0</v>
      </c>
      <c r="Z29" s="394">
        <v>79200</v>
      </c>
      <c r="AA29" s="393">
        <f t="shared" si="15"/>
        <v>2690999460</v>
      </c>
      <c r="AB29" s="394">
        <v>0</v>
      </c>
      <c r="AC29" s="394">
        <v>2690999460</v>
      </c>
      <c r="AD29" s="397">
        <v>28681593</v>
      </c>
      <c r="AE29" s="393">
        <v>2662317867</v>
      </c>
      <c r="AF29" s="394">
        <v>6228</v>
      </c>
      <c r="AG29" s="398">
        <v>35623</v>
      </c>
      <c r="AH29" s="393">
        <f t="shared" si="4"/>
        <v>5383551158</v>
      </c>
      <c r="AI29" s="394">
        <f t="shared" si="5"/>
        <v>12456</v>
      </c>
      <c r="AJ29" s="394">
        <f t="shared" si="5"/>
        <v>5383538702</v>
      </c>
      <c r="AK29" s="395">
        <f t="shared" si="6"/>
        <v>57414790</v>
      </c>
      <c r="AL29" s="396">
        <f t="shared" si="7"/>
        <v>8</v>
      </c>
      <c r="AM29" s="421" t="e">
        <f>IF(#REF!=0,0,B29/#REF!*100-100)</f>
        <v>#REF!</v>
      </c>
      <c r="AN29" s="395" t="e">
        <f>IF(#REF!=0,0,C29/#REF!*100-100)</f>
        <v>#REF!</v>
      </c>
      <c r="AO29" s="395" t="e">
        <f>IF(#REF!=0,0,D29/#REF!*100-100)</f>
        <v>#REF!</v>
      </c>
      <c r="AP29" s="395" t="e">
        <f>IF(#REF!=0,0,E29/#REF!*100-100)</f>
        <v>#REF!</v>
      </c>
      <c r="AQ29" s="423" t="e">
        <f>IF(#REF!=0,0,F29/#REF!*100-100)</f>
        <v>#REF!</v>
      </c>
      <c r="AR29" s="421">
        <f t="shared" si="8"/>
        <v>173864.4129877447</v>
      </c>
      <c r="AS29" s="395">
        <f t="shared" si="8"/>
        <v>0</v>
      </c>
      <c r="AT29" s="395">
        <f t="shared" si="8"/>
        <v>173864.01059353791</v>
      </c>
      <c r="AU29" s="395">
        <f t="shared" si="8"/>
        <v>716349825</v>
      </c>
      <c r="AV29" s="423">
        <f t="shared" si="8"/>
        <v>-99.975189951930531</v>
      </c>
      <c r="AW29" s="421">
        <f t="shared" si="9"/>
        <v>99.945458472449559</v>
      </c>
      <c r="AX29" s="395">
        <f t="shared" si="9"/>
        <v>100</v>
      </c>
      <c r="AY29" s="395">
        <f t="shared" si="9"/>
        <v>99.945458346290167</v>
      </c>
      <c r="AZ29" s="395">
        <f t="shared" si="9"/>
        <v>100.37270891038341</v>
      </c>
      <c r="BA29" s="423">
        <f t="shared" si="9"/>
        <v>0</v>
      </c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s="420" customFormat="1" ht="25.5" customHeight="1">
      <c r="A30" s="399" t="s">
        <v>384</v>
      </c>
      <c r="B30" s="393">
        <f t="shared" si="10"/>
        <v>209937967</v>
      </c>
      <c r="C30" s="394">
        <v>6555896</v>
      </c>
      <c r="D30" s="394">
        <v>203382071</v>
      </c>
      <c r="E30" s="395">
        <v>538</v>
      </c>
      <c r="F30" s="396">
        <f t="shared" si="0"/>
        <v>31503</v>
      </c>
      <c r="G30" s="393">
        <f t="shared" si="11"/>
        <v>0</v>
      </c>
      <c r="H30" s="394">
        <v>0</v>
      </c>
      <c r="I30" s="394">
        <v>0</v>
      </c>
      <c r="J30" s="394">
        <v>51600</v>
      </c>
      <c r="K30" s="393">
        <f t="shared" si="12"/>
        <v>79449965703</v>
      </c>
      <c r="L30" s="394">
        <v>0</v>
      </c>
      <c r="M30" s="394">
        <v>79449965703</v>
      </c>
      <c r="N30" s="397">
        <v>1019261270</v>
      </c>
      <c r="O30" s="393">
        <v>78430704433</v>
      </c>
      <c r="P30" s="394">
        <v>231075</v>
      </c>
      <c r="Q30" s="398">
        <v>28285</v>
      </c>
      <c r="R30" s="393">
        <f t="shared" si="1"/>
        <v>79660163030</v>
      </c>
      <c r="S30" s="394">
        <f t="shared" si="2"/>
        <v>6786971</v>
      </c>
      <c r="T30" s="394">
        <f t="shared" si="2"/>
        <v>79653376059</v>
      </c>
      <c r="U30" s="395">
        <f t="shared" si="13"/>
        <v>1019313408</v>
      </c>
      <c r="V30" s="396">
        <f t="shared" si="3"/>
        <v>7</v>
      </c>
      <c r="W30" s="393">
        <f t="shared" si="14"/>
        <v>0</v>
      </c>
      <c r="X30" s="394">
        <v>0</v>
      </c>
      <c r="Y30" s="394">
        <v>0</v>
      </c>
      <c r="Z30" s="394">
        <v>79200</v>
      </c>
      <c r="AA30" s="393">
        <f t="shared" si="15"/>
        <v>79450044903</v>
      </c>
      <c r="AB30" s="394">
        <v>0</v>
      </c>
      <c r="AC30" s="394">
        <v>79450044903</v>
      </c>
      <c r="AD30" s="397">
        <v>1019340470</v>
      </c>
      <c r="AE30" s="393">
        <v>78430704433</v>
      </c>
      <c r="AF30" s="394">
        <v>231075</v>
      </c>
      <c r="AG30" s="398">
        <v>28285</v>
      </c>
      <c r="AH30" s="393">
        <f t="shared" si="4"/>
        <v>159110467293</v>
      </c>
      <c r="AI30" s="394">
        <f t="shared" si="5"/>
        <v>7018046</v>
      </c>
      <c r="AJ30" s="394">
        <f t="shared" si="5"/>
        <v>159103449247</v>
      </c>
      <c r="AK30" s="395">
        <f t="shared" si="6"/>
        <v>2038733078</v>
      </c>
      <c r="AL30" s="396">
        <f t="shared" si="7"/>
        <v>7</v>
      </c>
      <c r="AM30" s="421" t="e">
        <f>IF(#REF!=0,0,B30/#REF!*100-100)</f>
        <v>#REF!</v>
      </c>
      <c r="AN30" s="395" t="e">
        <f>IF(#REF!=0,0,C30/#REF!*100-100)</f>
        <v>#REF!</v>
      </c>
      <c r="AO30" s="395" t="e">
        <f>IF(#REF!=0,0,D30/#REF!*100-100)</f>
        <v>#REF!</v>
      </c>
      <c r="AP30" s="395" t="e">
        <f>IF(#REF!=0,0,E30/#REF!*100-100)</f>
        <v>#REF!</v>
      </c>
      <c r="AQ30" s="423" t="e">
        <f>IF(#REF!=0,0,F30/#REF!*100-100)</f>
        <v>#REF!</v>
      </c>
      <c r="AR30" s="421">
        <f t="shared" si="8"/>
        <v>37844.619626615699</v>
      </c>
      <c r="AS30" s="395">
        <f t="shared" si="8"/>
        <v>3.5246898364464698</v>
      </c>
      <c r="AT30" s="395">
        <f t="shared" si="8"/>
        <v>39064.404053590348</v>
      </c>
      <c r="AU30" s="395">
        <f t="shared" si="8"/>
        <v>189463358.73605949</v>
      </c>
      <c r="AV30" s="423">
        <f t="shared" si="8"/>
        <v>-99.977779893978351</v>
      </c>
      <c r="AW30" s="421">
        <f t="shared" si="9"/>
        <v>99.736557447263863</v>
      </c>
      <c r="AX30" s="395">
        <f t="shared" si="9"/>
        <v>3.4046852417669129</v>
      </c>
      <c r="AY30" s="395">
        <f t="shared" si="9"/>
        <v>99.744765531533261</v>
      </c>
      <c r="AZ30" s="395">
        <f t="shared" si="9"/>
        <v>100.0104248604174</v>
      </c>
      <c r="BA30" s="423">
        <f t="shared" si="9"/>
        <v>0</v>
      </c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s="420" customFormat="1" ht="25.5" customHeight="1">
      <c r="A31" s="399" t="s">
        <v>385</v>
      </c>
      <c r="B31" s="393">
        <f t="shared" si="10"/>
        <v>78803120056</v>
      </c>
      <c r="C31" s="394">
        <v>957820370</v>
      </c>
      <c r="D31" s="394">
        <v>77845299686</v>
      </c>
      <c r="E31" s="395">
        <v>229861</v>
      </c>
      <c r="F31" s="396">
        <f t="shared" si="0"/>
        <v>28222</v>
      </c>
      <c r="G31" s="393">
        <f t="shared" si="11"/>
        <v>0</v>
      </c>
      <c r="H31" s="394">
        <v>0</v>
      </c>
      <c r="I31" s="394">
        <v>0</v>
      </c>
      <c r="J31" s="394">
        <v>51600</v>
      </c>
      <c r="K31" s="393">
        <f t="shared" si="12"/>
        <v>2664629207</v>
      </c>
      <c r="L31" s="394">
        <v>0</v>
      </c>
      <c r="M31" s="394">
        <v>2664629207</v>
      </c>
      <c r="N31" s="397">
        <v>115435298</v>
      </c>
      <c r="O31" s="393">
        <v>2549193909</v>
      </c>
      <c r="P31" s="394">
        <v>6806</v>
      </c>
      <c r="Q31" s="398">
        <v>31213</v>
      </c>
      <c r="R31" s="393">
        <f t="shared" si="1"/>
        <v>81467787282</v>
      </c>
      <c r="S31" s="394">
        <f t="shared" si="2"/>
        <v>957827176</v>
      </c>
      <c r="T31" s="394">
        <f t="shared" si="2"/>
        <v>80509960106</v>
      </c>
      <c r="U31" s="395">
        <f t="shared" si="13"/>
        <v>115716759</v>
      </c>
      <c r="V31" s="396">
        <f t="shared" si="3"/>
        <v>58</v>
      </c>
      <c r="W31" s="393">
        <f t="shared" si="14"/>
        <v>0</v>
      </c>
      <c r="X31" s="394">
        <v>0</v>
      </c>
      <c r="Y31" s="394">
        <v>0</v>
      </c>
      <c r="Z31" s="394">
        <v>79200</v>
      </c>
      <c r="AA31" s="393">
        <f t="shared" si="15"/>
        <v>2664708407</v>
      </c>
      <c r="AB31" s="394">
        <v>0</v>
      </c>
      <c r="AC31" s="394">
        <v>2664708407</v>
      </c>
      <c r="AD31" s="397">
        <v>115514498</v>
      </c>
      <c r="AE31" s="393">
        <v>2549193909</v>
      </c>
      <c r="AF31" s="394">
        <v>6806</v>
      </c>
      <c r="AG31" s="398">
        <v>31213</v>
      </c>
      <c r="AH31" s="393">
        <f t="shared" si="4"/>
        <v>84132533708</v>
      </c>
      <c r="AI31" s="394">
        <f t="shared" si="5"/>
        <v>957833982</v>
      </c>
      <c r="AJ31" s="394">
        <f t="shared" si="5"/>
        <v>83174699726</v>
      </c>
      <c r="AK31" s="395">
        <f t="shared" si="6"/>
        <v>231310457</v>
      </c>
      <c r="AL31" s="396">
        <f t="shared" si="7"/>
        <v>30</v>
      </c>
      <c r="AM31" s="421" t="e">
        <f>IF(#REF!=0,0,B31/#REF!*100-100)</f>
        <v>#REF!</v>
      </c>
      <c r="AN31" s="395" t="e">
        <f>IF(#REF!=0,0,C31/#REF!*100-100)</f>
        <v>#REF!</v>
      </c>
      <c r="AO31" s="395" t="e">
        <f>IF(#REF!=0,0,D31/#REF!*100-100)</f>
        <v>#REF!</v>
      </c>
      <c r="AP31" s="395" t="e">
        <f>IF(#REF!=0,0,E31/#REF!*100-100)</f>
        <v>#REF!</v>
      </c>
      <c r="AQ31" s="423" t="e">
        <f>IF(#REF!=0,0,F31/#REF!*100-100)</f>
        <v>#REF!</v>
      </c>
      <c r="AR31" s="421">
        <f t="shared" si="8"/>
        <v>3.3814235072245964</v>
      </c>
      <c r="AS31" s="395">
        <f t="shared" si="8"/>
        <v>7.1057164925036886E-4</v>
      </c>
      <c r="AT31" s="395">
        <f t="shared" si="8"/>
        <v>3.4230203117571421</v>
      </c>
      <c r="AU31" s="395">
        <f t="shared" si="8"/>
        <v>50242.058461417982</v>
      </c>
      <c r="AV31" s="423">
        <f t="shared" si="8"/>
        <v>-99.794486570760398</v>
      </c>
      <c r="AW31" s="421">
        <f t="shared" si="9"/>
        <v>3.2709203415283667</v>
      </c>
      <c r="AX31" s="395">
        <f t="shared" si="9"/>
        <v>7.1056660016211026E-4</v>
      </c>
      <c r="AY31" s="395">
        <f t="shared" si="9"/>
        <v>3.3098260345572044</v>
      </c>
      <c r="AZ31" s="395">
        <f t="shared" si="9"/>
        <v>99.8936532607174</v>
      </c>
      <c r="BA31" s="423">
        <f t="shared" si="9"/>
        <v>-48.275862068965516</v>
      </c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s="420" customFormat="1" ht="25.5" customHeight="1">
      <c r="A32" s="399" t="s">
        <v>386</v>
      </c>
      <c r="B32" s="393">
        <f t="shared" si="10"/>
        <v>2499148713</v>
      </c>
      <c r="C32" s="394">
        <v>103810479</v>
      </c>
      <c r="D32" s="394">
        <v>2395338234</v>
      </c>
      <c r="E32" s="395">
        <v>6520</v>
      </c>
      <c r="F32" s="396">
        <f t="shared" si="0"/>
        <v>30615</v>
      </c>
      <c r="G32" s="393">
        <f t="shared" si="11"/>
        <v>0</v>
      </c>
      <c r="H32" s="394">
        <v>0</v>
      </c>
      <c r="I32" s="394">
        <v>0</v>
      </c>
      <c r="J32" s="394">
        <v>51600</v>
      </c>
      <c r="K32" s="393">
        <f t="shared" si="12"/>
        <v>1523704885</v>
      </c>
      <c r="L32" s="394">
        <v>0</v>
      </c>
      <c r="M32" s="394">
        <v>1523704885</v>
      </c>
      <c r="N32" s="397">
        <v>38588126</v>
      </c>
      <c r="O32" s="393">
        <v>1485116759</v>
      </c>
      <c r="P32" s="394">
        <v>3611.4</v>
      </c>
      <c r="Q32" s="398">
        <v>34269</v>
      </c>
      <c r="R32" s="393">
        <f t="shared" si="1"/>
        <v>4022891478.4000001</v>
      </c>
      <c r="S32" s="394">
        <f t="shared" si="2"/>
        <v>103814090.40000001</v>
      </c>
      <c r="T32" s="394">
        <f t="shared" si="2"/>
        <v>3919077388</v>
      </c>
      <c r="U32" s="395">
        <f t="shared" si="13"/>
        <v>38646246</v>
      </c>
      <c r="V32" s="396">
        <f t="shared" si="3"/>
        <v>8</v>
      </c>
      <c r="W32" s="393">
        <f t="shared" si="14"/>
        <v>0</v>
      </c>
      <c r="X32" s="394">
        <v>0</v>
      </c>
      <c r="Y32" s="394">
        <v>0</v>
      </c>
      <c r="Z32" s="394">
        <v>79200</v>
      </c>
      <c r="AA32" s="393">
        <f t="shared" si="15"/>
        <v>1523784085</v>
      </c>
      <c r="AB32" s="394">
        <v>0</v>
      </c>
      <c r="AC32" s="394">
        <v>1523784085</v>
      </c>
      <c r="AD32" s="397">
        <v>38667326</v>
      </c>
      <c r="AE32" s="393">
        <v>1485116759</v>
      </c>
      <c r="AF32" s="394">
        <v>3611.4</v>
      </c>
      <c r="AG32" s="398">
        <v>34269</v>
      </c>
      <c r="AH32" s="393">
        <f t="shared" si="4"/>
        <v>5546713443.8000002</v>
      </c>
      <c r="AI32" s="394">
        <f t="shared" si="5"/>
        <v>103817701.80000001</v>
      </c>
      <c r="AJ32" s="394">
        <f t="shared" si="5"/>
        <v>5442895742</v>
      </c>
      <c r="AK32" s="395">
        <f t="shared" si="6"/>
        <v>77392772</v>
      </c>
      <c r="AL32" s="396">
        <f t="shared" si="7"/>
        <v>6</v>
      </c>
      <c r="AM32" s="421" t="e">
        <f>IF(#REF!=0,0,B32/#REF!*100-100)</f>
        <v>#REF!</v>
      </c>
      <c r="AN32" s="395" t="e">
        <f>IF(#REF!=0,0,C32/#REF!*100-100)</f>
        <v>#REF!</v>
      </c>
      <c r="AO32" s="395" t="e">
        <f>IF(#REF!=0,0,D32/#REF!*100-100)</f>
        <v>#REF!</v>
      </c>
      <c r="AP32" s="395" t="e">
        <f>IF(#REF!=0,0,E32/#REF!*100-100)</f>
        <v>#REF!</v>
      </c>
      <c r="AQ32" s="423" t="e">
        <f>IF(#REF!=0,0,F32/#REF!*100-100)</f>
        <v>#REF!</v>
      </c>
      <c r="AR32" s="421">
        <f t="shared" si="8"/>
        <v>60.970471964066746</v>
      </c>
      <c r="AS32" s="395">
        <f t="shared" si="8"/>
        <v>3.4788395495155555E-3</v>
      </c>
      <c r="AT32" s="395">
        <f t="shared" si="8"/>
        <v>63.612692870329738</v>
      </c>
      <c r="AU32" s="395">
        <f t="shared" si="8"/>
        <v>592633.83435582824</v>
      </c>
      <c r="AV32" s="423">
        <f t="shared" si="8"/>
        <v>-99.973869018455005</v>
      </c>
      <c r="AW32" s="421">
        <f t="shared" si="9"/>
        <v>37.878773851639181</v>
      </c>
      <c r="AX32" s="395">
        <f t="shared" si="9"/>
        <v>3.4787185304878676E-3</v>
      </c>
      <c r="AY32" s="395">
        <f t="shared" si="9"/>
        <v>38.882068485451384</v>
      </c>
      <c r="AZ32" s="395">
        <f t="shared" si="9"/>
        <v>100.25948186532787</v>
      </c>
      <c r="BA32" s="423">
        <f t="shared" si="9"/>
        <v>-25</v>
      </c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1:63" s="420" customFormat="1" ht="25.5" customHeight="1">
      <c r="A33" s="399" t="s">
        <v>387</v>
      </c>
      <c r="B33" s="393">
        <f t="shared" si="10"/>
        <v>149890840</v>
      </c>
      <c r="C33" s="394">
        <v>427125</v>
      </c>
      <c r="D33" s="394">
        <v>149463715</v>
      </c>
      <c r="E33" s="395">
        <v>448</v>
      </c>
      <c r="F33" s="396">
        <f t="shared" si="0"/>
        <v>27802</v>
      </c>
      <c r="G33" s="393">
        <f t="shared" si="11"/>
        <v>16665600</v>
      </c>
      <c r="H33" s="394">
        <v>16665600</v>
      </c>
      <c r="I33" s="394">
        <v>0</v>
      </c>
      <c r="J33" s="394">
        <v>178072500</v>
      </c>
      <c r="K33" s="393">
        <f t="shared" si="12"/>
        <v>15345106081</v>
      </c>
      <c r="L33" s="394">
        <v>46727200</v>
      </c>
      <c r="M33" s="394">
        <v>15298378881</v>
      </c>
      <c r="N33" s="397">
        <v>4851527175</v>
      </c>
      <c r="O33" s="393">
        <v>10446851706</v>
      </c>
      <c r="P33" s="394">
        <v>25821</v>
      </c>
      <c r="Q33" s="398">
        <v>33716</v>
      </c>
      <c r="R33" s="393">
        <f t="shared" si="1"/>
        <v>15511722058</v>
      </c>
      <c r="S33" s="394">
        <f t="shared" si="2"/>
        <v>63845746</v>
      </c>
      <c r="T33" s="394">
        <f t="shared" si="2"/>
        <v>15447876312</v>
      </c>
      <c r="U33" s="395">
        <f t="shared" si="13"/>
        <v>5029600123</v>
      </c>
      <c r="V33" s="396">
        <f t="shared" si="3"/>
        <v>0</v>
      </c>
      <c r="W33" s="393">
        <f t="shared" si="14"/>
        <v>0</v>
      </c>
      <c r="X33" s="394">
        <v>0</v>
      </c>
      <c r="Y33" s="394">
        <v>0</v>
      </c>
      <c r="Z33" s="394">
        <v>251253000</v>
      </c>
      <c r="AA33" s="393">
        <f t="shared" si="15"/>
        <v>15615560381</v>
      </c>
      <c r="AB33" s="394">
        <v>65928500</v>
      </c>
      <c r="AC33" s="394">
        <v>15549631881</v>
      </c>
      <c r="AD33" s="397">
        <v>5036851675</v>
      </c>
      <c r="AE33" s="393">
        <v>10512780206</v>
      </c>
      <c r="AF33" s="394">
        <v>25821</v>
      </c>
      <c r="AG33" s="398">
        <v>33928</v>
      </c>
      <c r="AH33" s="393">
        <f t="shared" si="4"/>
        <v>31127342188</v>
      </c>
      <c r="AI33" s="394">
        <f t="shared" si="5"/>
        <v>129800067</v>
      </c>
      <c r="AJ33" s="394">
        <f t="shared" si="5"/>
        <v>30997542121</v>
      </c>
      <c r="AK33" s="395">
        <f t="shared" si="6"/>
        <v>10317704798</v>
      </c>
      <c r="AL33" s="396">
        <f t="shared" si="7"/>
        <v>0</v>
      </c>
      <c r="AM33" s="421" t="e">
        <f>IF(#REF!=0,0,B33/#REF!*100-100)</f>
        <v>#REF!</v>
      </c>
      <c r="AN33" s="395" t="e">
        <f>IF(#REF!=0,0,C33/#REF!*100-100)</f>
        <v>#REF!</v>
      </c>
      <c r="AO33" s="395" t="e">
        <f>IF(#REF!=0,0,D33/#REF!*100-100)</f>
        <v>#REF!</v>
      </c>
      <c r="AP33" s="395" t="e">
        <f>IF(#REF!=0,0,E33/#REF!*100-100)</f>
        <v>#REF!</v>
      </c>
      <c r="AQ33" s="423" t="e">
        <f>IF(#REF!=0,0,F33/#REF!*100-100)</f>
        <v>#REF!</v>
      </c>
      <c r="AR33" s="421">
        <f t="shared" si="8"/>
        <v>10248.679117416381</v>
      </c>
      <c r="AS33" s="395">
        <f t="shared" si="8"/>
        <v>14847.789522973369</v>
      </c>
      <c r="AT33" s="395">
        <f t="shared" si="8"/>
        <v>10235.536161402117</v>
      </c>
      <c r="AU33" s="395">
        <f t="shared" si="8"/>
        <v>1122678498.8839285</v>
      </c>
      <c r="AV33" s="423">
        <f t="shared" si="8"/>
        <v>-100</v>
      </c>
      <c r="AW33" s="421">
        <f t="shared" si="9"/>
        <v>100.66980359505871</v>
      </c>
      <c r="AX33" s="395">
        <f t="shared" si="9"/>
        <v>103.30260844630118</v>
      </c>
      <c r="AY33" s="395">
        <f t="shared" si="9"/>
        <v>100.6589222683051</v>
      </c>
      <c r="AZ33" s="395">
        <f t="shared" si="9"/>
        <v>105.13966410207996</v>
      </c>
      <c r="BA33" s="423">
        <f t="shared" si="9"/>
        <v>0</v>
      </c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1:63" s="420" customFormat="1" ht="25.5" customHeight="1">
      <c r="A34" s="399" t="s">
        <v>388</v>
      </c>
      <c r="B34" s="393">
        <f t="shared" si="10"/>
        <v>13406432</v>
      </c>
      <c r="C34" s="394">
        <v>273713</v>
      </c>
      <c r="D34" s="394">
        <v>13132719</v>
      </c>
      <c r="E34" s="395">
        <v>52</v>
      </c>
      <c r="F34" s="396">
        <f t="shared" si="0"/>
        <v>21046</v>
      </c>
      <c r="G34" s="393">
        <f t="shared" si="11"/>
        <v>1274400</v>
      </c>
      <c r="H34" s="394">
        <v>1274400</v>
      </c>
      <c r="I34" s="394">
        <v>0</v>
      </c>
      <c r="J34" s="394">
        <v>322800</v>
      </c>
      <c r="K34" s="393">
        <f t="shared" si="12"/>
        <v>63103325</v>
      </c>
      <c r="L34" s="394">
        <v>322800</v>
      </c>
      <c r="M34" s="394">
        <v>62780525</v>
      </c>
      <c r="N34" s="397">
        <v>1890912</v>
      </c>
      <c r="O34" s="393">
        <v>60889613</v>
      </c>
      <c r="P34" s="394">
        <v>109</v>
      </c>
      <c r="Q34" s="398">
        <v>46552</v>
      </c>
      <c r="R34" s="393">
        <f t="shared" si="1"/>
        <v>77830818</v>
      </c>
      <c r="S34" s="394">
        <f t="shared" si="2"/>
        <v>1871022</v>
      </c>
      <c r="T34" s="394">
        <f t="shared" si="2"/>
        <v>75959796</v>
      </c>
      <c r="U34" s="395">
        <f t="shared" si="13"/>
        <v>2213764</v>
      </c>
      <c r="V34" s="396">
        <f t="shared" si="3"/>
        <v>3</v>
      </c>
      <c r="W34" s="393">
        <f t="shared" si="14"/>
        <v>0</v>
      </c>
      <c r="X34" s="394">
        <v>0</v>
      </c>
      <c r="Y34" s="394">
        <v>0</v>
      </c>
      <c r="Z34" s="394">
        <v>507600</v>
      </c>
      <c r="AA34" s="393">
        <f t="shared" si="15"/>
        <v>63795725</v>
      </c>
      <c r="AB34" s="394">
        <v>507600</v>
      </c>
      <c r="AC34" s="394">
        <v>63288125</v>
      </c>
      <c r="AD34" s="397">
        <v>1890912</v>
      </c>
      <c r="AE34" s="393">
        <v>61397213</v>
      </c>
      <c r="AF34" s="394">
        <v>109</v>
      </c>
      <c r="AG34" s="398">
        <v>46940</v>
      </c>
      <c r="AH34" s="393">
        <f t="shared" si="4"/>
        <v>141673592</v>
      </c>
      <c r="AI34" s="394">
        <f t="shared" si="5"/>
        <v>2378731</v>
      </c>
      <c r="AJ34" s="394">
        <f t="shared" si="5"/>
        <v>139294861</v>
      </c>
      <c r="AK34" s="395">
        <f t="shared" si="6"/>
        <v>4612276</v>
      </c>
      <c r="AL34" s="396">
        <f t="shared" si="7"/>
        <v>3</v>
      </c>
      <c r="AM34" s="421" t="e">
        <f>IF(#REF!=0,0,B34/#REF!*100-100)</f>
        <v>#REF!</v>
      </c>
      <c r="AN34" s="395" t="e">
        <f>IF(#REF!=0,0,C34/#REF!*100-100)</f>
        <v>#REF!</v>
      </c>
      <c r="AO34" s="395" t="e">
        <f>IF(#REF!=0,0,D34/#REF!*100-100)</f>
        <v>#REF!</v>
      </c>
      <c r="AP34" s="395" t="e">
        <f>IF(#REF!=0,0,E34/#REF!*100-100)</f>
        <v>#REF!</v>
      </c>
      <c r="AQ34" s="423" t="e">
        <f>IF(#REF!=0,0,F34/#REF!*100-100)</f>
        <v>#REF!</v>
      </c>
      <c r="AR34" s="421">
        <f t="shared" si="8"/>
        <v>480.54833679833678</v>
      </c>
      <c r="AS34" s="395">
        <f t="shared" si="8"/>
        <v>583.57074746175738</v>
      </c>
      <c r="AT34" s="395">
        <f t="shared" si="8"/>
        <v>478.40113688566703</v>
      </c>
      <c r="AU34" s="395">
        <f t="shared" si="8"/>
        <v>4257138.461538462</v>
      </c>
      <c r="AV34" s="423">
        <f t="shared" si="8"/>
        <v>-99.985745509835596</v>
      </c>
      <c r="AW34" s="421">
        <f t="shared" si="9"/>
        <v>82.027628181936876</v>
      </c>
      <c r="AX34" s="395">
        <f t="shared" si="9"/>
        <v>27.135383763526022</v>
      </c>
      <c r="AY34" s="395">
        <f t="shared" si="9"/>
        <v>83.379719713833879</v>
      </c>
      <c r="AZ34" s="395">
        <f t="shared" si="9"/>
        <v>108.34542435417686</v>
      </c>
      <c r="BA34" s="423">
        <f t="shared" si="9"/>
        <v>0</v>
      </c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s="420" customFormat="1" ht="25.5" customHeight="1">
      <c r="A35" s="399" t="s">
        <v>389</v>
      </c>
      <c r="B35" s="393">
        <f t="shared" si="10"/>
        <v>0</v>
      </c>
      <c r="C35" s="394">
        <v>0</v>
      </c>
      <c r="D35" s="394">
        <v>0</v>
      </c>
      <c r="E35" s="395">
        <v>0</v>
      </c>
      <c r="F35" s="396">
        <f t="shared" si="0"/>
        <v>0</v>
      </c>
      <c r="G35" s="393">
        <f t="shared" si="11"/>
        <v>0</v>
      </c>
      <c r="H35" s="394">
        <v>0</v>
      </c>
      <c r="I35" s="394">
        <v>0</v>
      </c>
      <c r="J35" s="394">
        <v>0</v>
      </c>
      <c r="K35" s="393">
        <f t="shared" si="12"/>
        <v>100215240</v>
      </c>
      <c r="L35" s="394">
        <v>0</v>
      </c>
      <c r="M35" s="394">
        <v>100215240</v>
      </c>
      <c r="N35" s="397">
        <v>864182</v>
      </c>
      <c r="O35" s="393">
        <v>99351058</v>
      </c>
      <c r="P35" s="394">
        <v>229</v>
      </c>
      <c r="Q35" s="398">
        <v>36154</v>
      </c>
      <c r="R35" s="393">
        <f t="shared" si="1"/>
        <v>100251623</v>
      </c>
      <c r="S35" s="394">
        <f t="shared" si="2"/>
        <v>229</v>
      </c>
      <c r="T35" s="394">
        <f t="shared" si="2"/>
        <v>100251394</v>
      </c>
      <c r="U35" s="395">
        <f t="shared" si="13"/>
        <v>864182</v>
      </c>
      <c r="V35" s="396">
        <f t="shared" si="3"/>
        <v>10</v>
      </c>
      <c r="W35" s="393">
        <f t="shared" si="14"/>
        <v>0</v>
      </c>
      <c r="X35" s="394">
        <v>0</v>
      </c>
      <c r="Y35" s="394">
        <v>0</v>
      </c>
      <c r="Z35" s="394">
        <v>0</v>
      </c>
      <c r="AA35" s="393">
        <f t="shared" si="15"/>
        <v>100215240</v>
      </c>
      <c r="AB35" s="394">
        <v>0</v>
      </c>
      <c r="AC35" s="394">
        <v>100215240</v>
      </c>
      <c r="AD35" s="397">
        <v>864182</v>
      </c>
      <c r="AE35" s="393">
        <v>99351058</v>
      </c>
      <c r="AF35" s="394">
        <v>229</v>
      </c>
      <c r="AG35" s="398">
        <v>36154</v>
      </c>
      <c r="AH35" s="393">
        <f t="shared" si="4"/>
        <v>200503246</v>
      </c>
      <c r="AI35" s="394">
        <f t="shared" si="5"/>
        <v>458</v>
      </c>
      <c r="AJ35" s="394">
        <f t="shared" si="5"/>
        <v>200502788</v>
      </c>
      <c r="AK35" s="395">
        <f t="shared" si="6"/>
        <v>1728364</v>
      </c>
      <c r="AL35" s="396">
        <f t="shared" si="7"/>
        <v>10</v>
      </c>
      <c r="AM35" s="421" t="e">
        <f>IF(#REF!=0,0,B35/#REF!*100-100)</f>
        <v>#REF!</v>
      </c>
      <c r="AN35" s="395" t="e">
        <f>IF(#REF!=0,0,C35/#REF!*100-100)</f>
        <v>#REF!</v>
      </c>
      <c r="AO35" s="395" t="e">
        <f>IF(#REF!=0,0,D35/#REF!*100-100)</f>
        <v>#REF!</v>
      </c>
      <c r="AP35" s="395" t="e">
        <f>IF(#REF!=0,0,E35/#REF!*100-100)</f>
        <v>#REF!</v>
      </c>
      <c r="AQ35" s="423" t="e">
        <f>IF(#REF!=0,0,F35/#REF!*100-100)</f>
        <v>#REF!</v>
      </c>
      <c r="AR35" s="421">
        <f t="shared" si="8"/>
        <v>0</v>
      </c>
      <c r="AS35" s="395">
        <f t="shared" si="8"/>
        <v>0</v>
      </c>
      <c r="AT35" s="395">
        <f t="shared" si="8"/>
        <v>0</v>
      </c>
      <c r="AU35" s="395">
        <f t="shared" si="8"/>
        <v>0</v>
      </c>
      <c r="AV35" s="423">
        <f t="shared" si="8"/>
        <v>0</v>
      </c>
      <c r="AW35" s="421">
        <f t="shared" si="9"/>
        <v>100</v>
      </c>
      <c r="AX35" s="395">
        <f t="shared" si="9"/>
        <v>100</v>
      </c>
      <c r="AY35" s="395">
        <f t="shared" si="9"/>
        <v>100</v>
      </c>
      <c r="AZ35" s="395">
        <f t="shared" si="9"/>
        <v>100</v>
      </c>
      <c r="BA35" s="423">
        <f t="shared" si="9"/>
        <v>0</v>
      </c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s="420" customFormat="1" ht="25.5" customHeight="1">
      <c r="A36" s="399" t="s">
        <v>390</v>
      </c>
      <c r="B36" s="393">
        <f t="shared" si="10"/>
        <v>0</v>
      </c>
      <c r="C36" s="394">
        <v>0</v>
      </c>
      <c r="D36" s="394">
        <v>0</v>
      </c>
      <c r="E36" s="395">
        <v>0</v>
      </c>
      <c r="F36" s="396">
        <f t="shared" si="0"/>
        <v>0</v>
      </c>
      <c r="G36" s="393">
        <f t="shared" si="11"/>
        <v>241200</v>
      </c>
      <c r="H36" s="394">
        <v>241200</v>
      </c>
      <c r="I36" s="394">
        <v>0</v>
      </c>
      <c r="J36" s="394">
        <v>62400</v>
      </c>
      <c r="K36" s="393">
        <f t="shared" si="12"/>
        <v>627258631</v>
      </c>
      <c r="L36" s="394">
        <v>62400</v>
      </c>
      <c r="M36" s="394">
        <v>627196231</v>
      </c>
      <c r="N36" s="397">
        <v>42284248</v>
      </c>
      <c r="O36" s="393">
        <v>584911983</v>
      </c>
      <c r="P36" s="394">
        <v>1390</v>
      </c>
      <c r="Q36" s="398">
        <v>35067</v>
      </c>
      <c r="R36" s="393">
        <f t="shared" si="1"/>
        <v>627536288</v>
      </c>
      <c r="S36" s="394">
        <f t="shared" si="2"/>
        <v>304990</v>
      </c>
      <c r="T36" s="394">
        <f t="shared" si="2"/>
        <v>627231298</v>
      </c>
      <c r="U36" s="395">
        <f t="shared" si="13"/>
        <v>42346648</v>
      </c>
      <c r="V36" s="396">
        <f t="shared" si="3"/>
        <v>1</v>
      </c>
      <c r="W36" s="393">
        <f t="shared" si="14"/>
        <v>0</v>
      </c>
      <c r="X36" s="394">
        <v>0</v>
      </c>
      <c r="Y36" s="394">
        <v>0</v>
      </c>
      <c r="Z36" s="394">
        <v>96000</v>
      </c>
      <c r="AA36" s="393">
        <f t="shared" si="15"/>
        <v>627388231</v>
      </c>
      <c r="AB36" s="394">
        <v>96000</v>
      </c>
      <c r="AC36" s="394">
        <v>627292231</v>
      </c>
      <c r="AD36" s="397">
        <v>42284248</v>
      </c>
      <c r="AE36" s="393">
        <v>585007983</v>
      </c>
      <c r="AF36" s="394">
        <v>1390</v>
      </c>
      <c r="AG36" s="398">
        <v>35072</v>
      </c>
      <c r="AH36" s="393">
        <f t="shared" si="4"/>
        <v>1254960981</v>
      </c>
      <c r="AI36" s="394">
        <f t="shared" si="5"/>
        <v>402380</v>
      </c>
      <c r="AJ36" s="394">
        <f t="shared" si="5"/>
        <v>1254558601</v>
      </c>
      <c r="AK36" s="395">
        <f t="shared" si="6"/>
        <v>84726896</v>
      </c>
      <c r="AL36" s="396">
        <f t="shared" si="7"/>
        <v>1</v>
      </c>
      <c r="AM36" s="421" t="e">
        <f>IF(#REF!=0,0,B36/#REF!*100-100)</f>
        <v>#REF!</v>
      </c>
      <c r="AN36" s="395" t="e">
        <f>IF(#REF!=0,0,C36/#REF!*100-100)</f>
        <v>#REF!</v>
      </c>
      <c r="AO36" s="395" t="e">
        <f>IF(#REF!=0,0,D36/#REF!*100-100)</f>
        <v>#REF!</v>
      </c>
      <c r="AP36" s="395" t="e">
        <f>IF(#REF!=0,0,E36/#REF!*100-100)</f>
        <v>#REF!</v>
      </c>
      <c r="AQ36" s="423" t="e">
        <f>IF(#REF!=0,0,F36/#REF!*100-100)</f>
        <v>#REF!</v>
      </c>
      <c r="AR36" s="421">
        <f t="shared" si="8"/>
        <v>0</v>
      </c>
      <c r="AS36" s="395">
        <f t="shared" si="8"/>
        <v>0</v>
      </c>
      <c r="AT36" s="395">
        <f t="shared" si="8"/>
        <v>0</v>
      </c>
      <c r="AU36" s="395">
        <f t="shared" si="8"/>
        <v>0</v>
      </c>
      <c r="AV36" s="423">
        <f t="shared" si="8"/>
        <v>0</v>
      </c>
      <c r="AW36" s="421">
        <f t="shared" si="9"/>
        <v>99.982216964638724</v>
      </c>
      <c r="AX36" s="395">
        <f t="shared" si="9"/>
        <v>31.93219449818028</v>
      </c>
      <c r="AY36" s="395">
        <f t="shared" si="9"/>
        <v>100.01530615584809</v>
      </c>
      <c r="AZ36" s="395">
        <f t="shared" si="9"/>
        <v>100.07934512313705</v>
      </c>
      <c r="BA36" s="423">
        <f t="shared" si="9"/>
        <v>0</v>
      </c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1:63" s="420" customFormat="1" ht="25.5" customHeight="1">
      <c r="A37" s="399" t="s">
        <v>391</v>
      </c>
      <c r="B37" s="393">
        <f t="shared" si="10"/>
        <v>0</v>
      </c>
      <c r="C37" s="394">
        <v>0</v>
      </c>
      <c r="D37" s="394">
        <v>0</v>
      </c>
      <c r="E37" s="395">
        <v>0</v>
      </c>
      <c r="F37" s="396">
        <f t="shared" si="0"/>
        <v>0</v>
      </c>
      <c r="G37" s="393">
        <f t="shared" si="11"/>
        <v>0</v>
      </c>
      <c r="H37" s="394">
        <v>0</v>
      </c>
      <c r="I37" s="394">
        <v>0</v>
      </c>
      <c r="J37" s="394">
        <v>0</v>
      </c>
      <c r="K37" s="393">
        <f t="shared" si="12"/>
        <v>1815754817</v>
      </c>
      <c r="L37" s="394">
        <v>0</v>
      </c>
      <c r="M37" s="394">
        <v>1815754817</v>
      </c>
      <c r="N37" s="397">
        <v>2734291</v>
      </c>
      <c r="O37" s="393">
        <v>1813020526</v>
      </c>
      <c r="P37" s="394">
        <v>5230</v>
      </c>
      <c r="Q37" s="398">
        <v>28888</v>
      </c>
      <c r="R37" s="393">
        <f t="shared" si="1"/>
        <v>1815788935</v>
      </c>
      <c r="S37" s="394">
        <f t="shared" si="2"/>
        <v>5230</v>
      </c>
      <c r="T37" s="394">
        <f t="shared" si="2"/>
        <v>1815783705</v>
      </c>
      <c r="U37" s="395">
        <f t="shared" si="13"/>
        <v>2734291</v>
      </c>
      <c r="V37" s="396">
        <f t="shared" si="3"/>
        <v>55</v>
      </c>
      <c r="W37" s="393">
        <f t="shared" si="14"/>
        <v>0</v>
      </c>
      <c r="X37" s="394">
        <v>0</v>
      </c>
      <c r="Y37" s="394">
        <v>0</v>
      </c>
      <c r="Z37" s="394">
        <v>0</v>
      </c>
      <c r="AA37" s="393">
        <f t="shared" si="15"/>
        <v>1815754817</v>
      </c>
      <c r="AB37" s="394">
        <v>0</v>
      </c>
      <c r="AC37" s="394">
        <v>1815754817</v>
      </c>
      <c r="AD37" s="397">
        <v>2734291</v>
      </c>
      <c r="AE37" s="393">
        <v>1813020526</v>
      </c>
      <c r="AF37" s="394">
        <v>5230</v>
      </c>
      <c r="AG37" s="398">
        <v>28888</v>
      </c>
      <c r="AH37" s="393">
        <f t="shared" si="4"/>
        <v>3631577870</v>
      </c>
      <c r="AI37" s="394">
        <f t="shared" si="5"/>
        <v>10460</v>
      </c>
      <c r="AJ37" s="394">
        <f t="shared" si="5"/>
        <v>3631567410</v>
      </c>
      <c r="AK37" s="395">
        <f t="shared" si="6"/>
        <v>5468582</v>
      </c>
      <c r="AL37" s="396">
        <f t="shared" si="7"/>
        <v>55</v>
      </c>
      <c r="AM37" s="421" t="e">
        <f>IF(#REF!=0,0,B37/#REF!*100-100)</f>
        <v>#REF!</v>
      </c>
      <c r="AN37" s="395" t="e">
        <f>IF(#REF!=0,0,C37/#REF!*100-100)</f>
        <v>#REF!</v>
      </c>
      <c r="AO37" s="395" t="e">
        <f>IF(#REF!=0,0,D37/#REF!*100-100)</f>
        <v>#REF!</v>
      </c>
      <c r="AP37" s="395" t="e">
        <f>IF(#REF!=0,0,E37/#REF!*100-100)</f>
        <v>#REF!</v>
      </c>
      <c r="AQ37" s="423" t="e">
        <f>IF(#REF!=0,0,F37/#REF!*100-100)</f>
        <v>#REF!</v>
      </c>
      <c r="AR37" s="421">
        <f t="shared" si="8"/>
        <v>0</v>
      </c>
      <c r="AS37" s="395">
        <f t="shared" si="8"/>
        <v>0</v>
      </c>
      <c r="AT37" s="395">
        <f t="shared" si="8"/>
        <v>0</v>
      </c>
      <c r="AU37" s="395">
        <f t="shared" si="8"/>
        <v>0</v>
      </c>
      <c r="AV37" s="423">
        <f t="shared" si="8"/>
        <v>0</v>
      </c>
      <c r="AW37" s="421">
        <f t="shared" si="9"/>
        <v>100</v>
      </c>
      <c r="AX37" s="395">
        <f t="shared" si="9"/>
        <v>100</v>
      </c>
      <c r="AY37" s="395">
        <f t="shared" si="9"/>
        <v>100</v>
      </c>
      <c r="AZ37" s="395">
        <f t="shared" si="9"/>
        <v>100</v>
      </c>
      <c r="BA37" s="423">
        <f t="shared" si="9"/>
        <v>0</v>
      </c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s="420" customFormat="1" ht="25.5" customHeight="1">
      <c r="A38" s="399" t="s">
        <v>392</v>
      </c>
      <c r="B38" s="393">
        <f t="shared" si="10"/>
        <v>0</v>
      </c>
      <c r="C38" s="394">
        <v>0</v>
      </c>
      <c r="D38" s="394">
        <v>0</v>
      </c>
      <c r="E38" s="395">
        <v>0</v>
      </c>
      <c r="F38" s="396">
        <f t="shared" si="0"/>
        <v>0</v>
      </c>
      <c r="G38" s="393">
        <f t="shared" si="11"/>
        <v>0</v>
      </c>
      <c r="H38" s="394">
        <v>0</v>
      </c>
      <c r="I38" s="394">
        <v>0</v>
      </c>
      <c r="J38" s="394">
        <v>0</v>
      </c>
      <c r="K38" s="393">
        <f t="shared" si="12"/>
        <v>98872059</v>
      </c>
      <c r="L38" s="394">
        <v>0</v>
      </c>
      <c r="M38" s="394">
        <v>98872059</v>
      </c>
      <c r="N38" s="397">
        <v>93813</v>
      </c>
      <c r="O38" s="393">
        <v>98778246</v>
      </c>
      <c r="P38" s="394">
        <v>194</v>
      </c>
      <c r="Q38" s="398">
        <v>42431</v>
      </c>
      <c r="R38" s="393">
        <f t="shared" si="1"/>
        <v>98914684</v>
      </c>
      <c r="S38" s="394">
        <f t="shared" si="2"/>
        <v>194</v>
      </c>
      <c r="T38" s="394">
        <f t="shared" si="2"/>
        <v>98914490</v>
      </c>
      <c r="U38" s="395">
        <f t="shared" si="13"/>
        <v>93813</v>
      </c>
      <c r="V38" s="396">
        <f t="shared" si="3"/>
        <v>88</v>
      </c>
      <c r="W38" s="393">
        <f t="shared" si="14"/>
        <v>0</v>
      </c>
      <c r="X38" s="394">
        <v>0</v>
      </c>
      <c r="Y38" s="394">
        <v>0</v>
      </c>
      <c r="Z38" s="394">
        <v>0</v>
      </c>
      <c r="AA38" s="393">
        <f t="shared" si="15"/>
        <v>98872059</v>
      </c>
      <c r="AB38" s="394">
        <v>0</v>
      </c>
      <c r="AC38" s="394">
        <v>98872059</v>
      </c>
      <c r="AD38" s="397">
        <v>93813</v>
      </c>
      <c r="AE38" s="393">
        <v>98778246</v>
      </c>
      <c r="AF38" s="394">
        <v>194</v>
      </c>
      <c r="AG38" s="398">
        <v>42431</v>
      </c>
      <c r="AH38" s="393">
        <f t="shared" si="4"/>
        <v>197829368</v>
      </c>
      <c r="AI38" s="394">
        <f t="shared" si="5"/>
        <v>388</v>
      </c>
      <c r="AJ38" s="394">
        <f t="shared" si="5"/>
        <v>197828980</v>
      </c>
      <c r="AK38" s="395">
        <f t="shared" si="6"/>
        <v>187626</v>
      </c>
      <c r="AL38" s="396">
        <f t="shared" si="7"/>
        <v>88</v>
      </c>
      <c r="AM38" s="421" t="e">
        <f>IF(#REF!=0,0,B38/#REF!*100-100)</f>
        <v>#REF!</v>
      </c>
      <c r="AN38" s="395" t="e">
        <f>IF(#REF!=0,0,C38/#REF!*100-100)</f>
        <v>#REF!</v>
      </c>
      <c r="AO38" s="395" t="e">
        <f>IF(#REF!=0,0,D38/#REF!*100-100)</f>
        <v>#REF!</v>
      </c>
      <c r="AP38" s="395" t="e">
        <f>IF(#REF!=0,0,E38/#REF!*100-100)</f>
        <v>#REF!</v>
      </c>
      <c r="AQ38" s="423" t="e">
        <f>IF(#REF!=0,0,F38/#REF!*100-100)</f>
        <v>#REF!</v>
      </c>
      <c r="AR38" s="421">
        <f t="shared" si="8"/>
        <v>0</v>
      </c>
      <c r="AS38" s="395">
        <f t="shared" si="8"/>
        <v>0</v>
      </c>
      <c r="AT38" s="395">
        <f t="shared" si="8"/>
        <v>0</v>
      </c>
      <c r="AU38" s="395">
        <f t="shared" si="8"/>
        <v>0</v>
      </c>
      <c r="AV38" s="423">
        <f t="shared" si="8"/>
        <v>0</v>
      </c>
      <c r="AW38" s="421">
        <f t="shared" si="9"/>
        <v>100</v>
      </c>
      <c r="AX38" s="395">
        <f t="shared" si="9"/>
        <v>100</v>
      </c>
      <c r="AY38" s="395">
        <f t="shared" si="9"/>
        <v>100</v>
      </c>
      <c r="AZ38" s="395">
        <f t="shared" si="9"/>
        <v>100</v>
      </c>
      <c r="BA38" s="423">
        <f t="shared" si="9"/>
        <v>0</v>
      </c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1:63" s="420" customFormat="1" ht="25.5" customHeight="1">
      <c r="A39" s="399" t="s">
        <v>393</v>
      </c>
      <c r="B39" s="393">
        <f t="shared" si="10"/>
        <v>0</v>
      </c>
      <c r="C39" s="394">
        <v>0</v>
      </c>
      <c r="D39" s="394">
        <v>0</v>
      </c>
      <c r="E39" s="395">
        <v>0</v>
      </c>
      <c r="F39" s="396">
        <f t="shared" si="0"/>
        <v>0</v>
      </c>
      <c r="G39" s="393">
        <f t="shared" si="11"/>
        <v>831600</v>
      </c>
      <c r="H39" s="394">
        <v>831600</v>
      </c>
      <c r="I39" s="394">
        <v>0</v>
      </c>
      <c r="J39" s="394">
        <v>211200</v>
      </c>
      <c r="K39" s="393">
        <f t="shared" si="12"/>
        <v>170133375</v>
      </c>
      <c r="L39" s="394">
        <v>211200</v>
      </c>
      <c r="M39" s="394">
        <v>169922175</v>
      </c>
      <c r="N39" s="397">
        <v>2315524</v>
      </c>
      <c r="O39" s="393">
        <v>167606651</v>
      </c>
      <c r="P39" s="394">
        <v>313</v>
      </c>
      <c r="Q39" s="398">
        <v>44624</v>
      </c>
      <c r="R39" s="393">
        <f t="shared" si="1"/>
        <v>171009912</v>
      </c>
      <c r="S39" s="394">
        <f t="shared" si="2"/>
        <v>1043113</v>
      </c>
      <c r="T39" s="394">
        <f t="shared" si="2"/>
        <v>169966799</v>
      </c>
      <c r="U39" s="395">
        <f t="shared" si="13"/>
        <v>2526724</v>
      </c>
      <c r="V39" s="396">
        <f t="shared" si="3"/>
        <v>6</v>
      </c>
      <c r="W39" s="393">
        <f t="shared" si="14"/>
        <v>0</v>
      </c>
      <c r="X39" s="394">
        <v>0</v>
      </c>
      <c r="Y39" s="394">
        <v>0</v>
      </c>
      <c r="Z39" s="394">
        <v>331200</v>
      </c>
      <c r="AA39" s="393">
        <f t="shared" si="15"/>
        <v>170584575</v>
      </c>
      <c r="AB39" s="394">
        <v>331200</v>
      </c>
      <c r="AC39" s="394">
        <v>170253375</v>
      </c>
      <c r="AD39" s="397">
        <v>2315524</v>
      </c>
      <c r="AE39" s="393">
        <v>167937851</v>
      </c>
      <c r="AF39" s="394">
        <v>313</v>
      </c>
      <c r="AG39" s="398">
        <v>44712</v>
      </c>
      <c r="AH39" s="393">
        <f t="shared" si="4"/>
        <v>341639512</v>
      </c>
      <c r="AI39" s="394">
        <f t="shared" si="5"/>
        <v>1374626</v>
      </c>
      <c r="AJ39" s="394">
        <f t="shared" si="5"/>
        <v>340264886</v>
      </c>
      <c r="AK39" s="395">
        <f t="shared" si="6"/>
        <v>5173448</v>
      </c>
      <c r="AL39" s="396">
        <f t="shared" si="7"/>
        <v>5</v>
      </c>
      <c r="AM39" s="421" t="e">
        <f>IF(#REF!=0,0,B39/#REF!*100-100)</f>
        <v>#REF!</v>
      </c>
      <c r="AN39" s="395" t="e">
        <f>IF(#REF!=0,0,C39/#REF!*100-100)</f>
        <v>#REF!</v>
      </c>
      <c r="AO39" s="395" t="e">
        <f>IF(#REF!=0,0,D39/#REF!*100-100)</f>
        <v>#REF!</v>
      </c>
      <c r="AP39" s="395" t="e">
        <f>IF(#REF!=0,0,E39/#REF!*100-100)</f>
        <v>#REF!</v>
      </c>
      <c r="AQ39" s="423" t="e">
        <f>IF(#REF!=0,0,F39/#REF!*100-100)</f>
        <v>#REF!</v>
      </c>
      <c r="AR39" s="421">
        <f t="shared" si="8"/>
        <v>0</v>
      </c>
      <c r="AS39" s="395">
        <f t="shared" si="8"/>
        <v>0</v>
      </c>
      <c r="AT39" s="395">
        <f t="shared" si="8"/>
        <v>0</v>
      </c>
      <c r="AU39" s="395">
        <f t="shared" si="8"/>
        <v>0</v>
      </c>
      <c r="AV39" s="423">
        <f t="shared" si="8"/>
        <v>0</v>
      </c>
      <c r="AW39" s="421">
        <f t="shared" si="9"/>
        <v>99.77760821255788</v>
      </c>
      <c r="AX39" s="395">
        <f t="shared" si="9"/>
        <v>31.781120549739086</v>
      </c>
      <c r="AY39" s="395">
        <f t="shared" si="9"/>
        <v>100.194913360697</v>
      </c>
      <c r="AZ39" s="395">
        <f t="shared" si="9"/>
        <v>104.74923260316521</v>
      </c>
      <c r="BA39" s="423">
        <f t="shared" si="9"/>
        <v>-16.666666666666657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s="420" customFormat="1" ht="25.5" customHeight="1">
      <c r="A40" s="399" t="s">
        <v>394</v>
      </c>
      <c r="B40" s="393">
        <f t="shared" si="10"/>
        <v>0</v>
      </c>
      <c r="C40" s="394">
        <v>0</v>
      </c>
      <c r="D40" s="394">
        <v>0</v>
      </c>
      <c r="E40" s="395">
        <v>0</v>
      </c>
      <c r="F40" s="396">
        <f t="shared" si="0"/>
        <v>0</v>
      </c>
      <c r="G40" s="393">
        <f t="shared" si="11"/>
        <v>838800</v>
      </c>
      <c r="H40" s="394">
        <v>838800</v>
      </c>
      <c r="I40" s="394">
        <v>0</v>
      </c>
      <c r="J40" s="394">
        <v>217200</v>
      </c>
      <c r="K40" s="393">
        <f t="shared" si="12"/>
        <v>136343558</v>
      </c>
      <c r="L40" s="394">
        <v>217200</v>
      </c>
      <c r="M40" s="394">
        <v>136126358</v>
      </c>
      <c r="N40" s="397">
        <v>2003182</v>
      </c>
      <c r="O40" s="393">
        <v>134123176</v>
      </c>
      <c r="P40" s="394">
        <v>262</v>
      </c>
      <c r="Q40" s="398">
        <v>42660</v>
      </c>
      <c r="R40" s="393">
        <f t="shared" si="1"/>
        <v>137225280</v>
      </c>
      <c r="S40" s="394">
        <f t="shared" si="2"/>
        <v>1056262</v>
      </c>
      <c r="T40" s="394">
        <f t="shared" si="2"/>
        <v>136169018</v>
      </c>
      <c r="U40" s="395">
        <f t="shared" si="13"/>
        <v>2220382</v>
      </c>
      <c r="V40" s="396">
        <f t="shared" si="3"/>
        <v>5</v>
      </c>
      <c r="W40" s="393">
        <f t="shared" si="14"/>
        <v>0</v>
      </c>
      <c r="X40" s="394">
        <v>0</v>
      </c>
      <c r="Y40" s="394">
        <v>0</v>
      </c>
      <c r="Z40" s="394">
        <v>333600</v>
      </c>
      <c r="AA40" s="393">
        <f t="shared" si="15"/>
        <v>136793558</v>
      </c>
      <c r="AB40" s="394">
        <v>333600</v>
      </c>
      <c r="AC40" s="394">
        <v>136459958</v>
      </c>
      <c r="AD40" s="397">
        <v>2003182</v>
      </c>
      <c r="AE40" s="393">
        <v>134456776</v>
      </c>
      <c r="AF40" s="394">
        <v>262</v>
      </c>
      <c r="AG40" s="398">
        <v>42766</v>
      </c>
      <c r="AH40" s="393">
        <f t="shared" si="4"/>
        <v>274061866</v>
      </c>
      <c r="AI40" s="394">
        <f t="shared" si="5"/>
        <v>1390124</v>
      </c>
      <c r="AJ40" s="394">
        <f t="shared" si="5"/>
        <v>272671742</v>
      </c>
      <c r="AK40" s="395">
        <f t="shared" si="6"/>
        <v>4557164</v>
      </c>
      <c r="AL40" s="396">
        <f t="shared" si="7"/>
        <v>5</v>
      </c>
      <c r="AM40" s="421" t="e">
        <f>IF(#REF!=0,0,B40/#REF!*100-100)</f>
        <v>#REF!</v>
      </c>
      <c r="AN40" s="395" t="e">
        <f>IF(#REF!=0,0,C40/#REF!*100-100)</f>
        <v>#REF!</v>
      </c>
      <c r="AO40" s="395" t="e">
        <f>IF(#REF!=0,0,D40/#REF!*100-100)</f>
        <v>#REF!</v>
      </c>
      <c r="AP40" s="395" t="e">
        <f>IF(#REF!=0,0,E40/#REF!*100-100)</f>
        <v>#REF!</v>
      </c>
      <c r="AQ40" s="423" t="e">
        <f>IF(#REF!=0,0,F40/#REF!*100-100)</f>
        <v>#REF!</v>
      </c>
      <c r="AR40" s="421">
        <f t="shared" si="8"/>
        <v>0</v>
      </c>
      <c r="AS40" s="395">
        <f t="shared" si="8"/>
        <v>0</v>
      </c>
      <c r="AT40" s="395">
        <f t="shared" si="8"/>
        <v>0</v>
      </c>
      <c r="AU40" s="395">
        <f t="shared" si="8"/>
        <v>0</v>
      </c>
      <c r="AV40" s="423">
        <f t="shared" si="8"/>
        <v>0</v>
      </c>
      <c r="AW40" s="421">
        <f t="shared" si="9"/>
        <v>99.716747526403282</v>
      </c>
      <c r="AX40" s="395">
        <f t="shared" si="9"/>
        <v>31.607877590976472</v>
      </c>
      <c r="AY40" s="395">
        <f t="shared" si="9"/>
        <v>100.24506749398751</v>
      </c>
      <c r="AZ40" s="395">
        <f t="shared" si="9"/>
        <v>105.24234118273341</v>
      </c>
      <c r="BA40" s="423">
        <f t="shared" si="9"/>
        <v>0</v>
      </c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s="420" customFormat="1" ht="25.5" customHeight="1">
      <c r="A41" s="399" t="s">
        <v>395</v>
      </c>
      <c r="B41" s="393">
        <f t="shared" si="10"/>
        <v>0</v>
      </c>
      <c r="C41" s="394">
        <v>0</v>
      </c>
      <c r="D41" s="394">
        <v>0</v>
      </c>
      <c r="E41" s="395">
        <v>0</v>
      </c>
      <c r="F41" s="396">
        <f t="shared" si="0"/>
        <v>0</v>
      </c>
      <c r="G41" s="393">
        <f t="shared" si="11"/>
        <v>0</v>
      </c>
      <c r="H41" s="394">
        <v>0</v>
      </c>
      <c r="I41" s="394">
        <v>0</v>
      </c>
      <c r="J41" s="394">
        <v>25200</v>
      </c>
      <c r="K41" s="393">
        <f t="shared" si="12"/>
        <v>102945322</v>
      </c>
      <c r="L41" s="394">
        <v>0</v>
      </c>
      <c r="M41" s="394">
        <v>102945322</v>
      </c>
      <c r="N41" s="397">
        <v>3956252</v>
      </c>
      <c r="O41" s="393">
        <v>98989070</v>
      </c>
      <c r="P41" s="394">
        <v>287</v>
      </c>
      <c r="Q41" s="398">
        <v>28742</v>
      </c>
      <c r="R41" s="393">
        <f t="shared" si="1"/>
        <v>102974351</v>
      </c>
      <c r="S41" s="394">
        <f t="shared" si="2"/>
        <v>287</v>
      </c>
      <c r="T41" s="394">
        <f t="shared" si="2"/>
        <v>102974064</v>
      </c>
      <c r="U41" s="395">
        <f t="shared" si="13"/>
        <v>3981452</v>
      </c>
      <c r="V41" s="396">
        <f t="shared" si="3"/>
        <v>2</v>
      </c>
      <c r="W41" s="393">
        <f t="shared" si="14"/>
        <v>0</v>
      </c>
      <c r="X41" s="394">
        <v>0</v>
      </c>
      <c r="Y41" s="394">
        <v>0</v>
      </c>
      <c r="Z41" s="394">
        <v>121200</v>
      </c>
      <c r="AA41" s="393">
        <f t="shared" si="15"/>
        <v>103066522</v>
      </c>
      <c r="AB41" s="394">
        <v>0</v>
      </c>
      <c r="AC41" s="394">
        <v>103066522</v>
      </c>
      <c r="AD41" s="397">
        <v>4077452</v>
      </c>
      <c r="AE41" s="393">
        <v>98989070</v>
      </c>
      <c r="AF41" s="394">
        <v>287</v>
      </c>
      <c r="AG41" s="398">
        <v>28742</v>
      </c>
      <c r="AH41" s="393">
        <f t="shared" si="4"/>
        <v>206069902</v>
      </c>
      <c r="AI41" s="394">
        <f t="shared" si="5"/>
        <v>574</v>
      </c>
      <c r="AJ41" s="394">
        <f t="shared" si="5"/>
        <v>206069328</v>
      </c>
      <c r="AK41" s="395">
        <f t="shared" si="6"/>
        <v>8180104</v>
      </c>
      <c r="AL41" s="396">
        <f t="shared" si="7"/>
        <v>2</v>
      </c>
      <c r="AM41" s="421" t="e">
        <f>IF(#REF!=0,0,B41/#REF!*100-100)</f>
        <v>#REF!</v>
      </c>
      <c r="AN41" s="395" t="e">
        <f>IF(#REF!=0,0,C41/#REF!*100-100)</f>
        <v>#REF!</v>
      </c>
      <c r="AO41" s="395" t="e">
        <f>IF(#REF!=0,0,D41/#REF!*100-100)</f>
        <v>#REF!</v>
      </c>
      <c r="AP41" s="395" t="e">
        <f>IF(#REF!=0,0,E41/#REF!*100-100)</f>
        <v>#REF!</v>
      </c>
      <c r="AQ41" s="423" t="e">
        <f>IF(#REF!=0,0,F41/#REF!*100-100)</f>
        <v>#REF!</v>
      </c>
      <c r="AR41" s="421">
        <f t="shared" si="8"/>
        <v>0</v>
      </c>
      <c r="AS41" s="395">
        <f t="shared" si="8"/>
        <v>0</v>
      </c>
      <c r="AT41" s="395">
        <f t="shared" si="8"/>
        <v>0</v>
      </c>
      <c r="AU41" s="395">
        <f t="shared" si="8"/>
        <v>0</v>
      </c>
      <c r="AV41" s="423">
        <f t="shared" si="8"/>
        <v>0</v>
      </c>
      <c r="AW41" s="421">
        <f t="shared" si="9"/>
        <v>100.11769921230189</v>
      </c>
      <c r="AX41" s="395">
        <f t="shared" si="9"/>
        <v>100</v>
      </c>
      <c r="AY41" s="395">
        <f t="shared" si="9"/>
        <v>100.1176995403425</v>
      </c>
      <c r="AZ41" s="395">
        <f t="shared" si="9"/>
        <v>105.45529620851889</v>
      </c>
      <c r="BA41" s="423">
        <f t="shared" si="9"/>
        <v>0</v>
      </c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s="420" customFormat="1" ht="25.5" customHeight="1">
      <c r="A42" s="399" t="s">
        <v>396</v>
      </c>
      <c r="B42" s="393">
        <f t="shared" si="10"/>
        <v>0</v>
      </c>
      <c r="C42" s="394">
        <v>0</v>
      </c>
      <c r="D42" s="394">
        <v>0</v>
      </c>
      <c r="E42" s="395">
        <v>0</v>
      </c>
      <c r="F42" s="396">
        <f t="shared" si="0"/>
        <v>0</v>
      </c>
      <c r="G42" s="393">
        <f t="shared" si="11"/>
        <v>0</v>
      </c>
      <c r="H42" s="394">
        <v>0</v>
      </c>
      <c r="I42" s="394">
        <v>0</v>
      </c>
      <c r="J42" s="394">
        <v>967200</v>
      </c>
      <c r="K42" s="393">
        <f t="shared" si="12"/>
        <v>96759814</v>
      </c>
      <c r="L42" s="394">
        <v>0</v>
      </c>
      <c r="M42" s="394">
        <v>96759814</v>
      </c>
      <c r="N42" s="397">
        <v>35239000</v>
      </c>
      <c r="O42" s="393">
        <v>61520814</v>
      </c>
      <c r="P42" s="394">
        <v>127</v>
      </c>
      <c r="Q42" s="398">
        <v>40368</v>
      </c>
      <c r="R42" s="393">
        <f t="shared" si="1"/>
        <v>96800309</v>
      </c>
      <c r="S42" s="394">
        <f t="shared" si="2"/>
        <v>127</v>
      </c>
      <c r="T42" s="394">
        <f t="shared" si="2"/>
        <v>96800182</v>
      </c>
      <c r="U42" s="395">
        <f t="shared" si="13"/>
        <v>36206200</v>
      </c>
      <c r="V42" s="396">
        <f t="shared" si="3"/>
        <v>0</v>
      </c>
      <c r="W42" s="393">
        <f t="shared" si="14"/>
        <v>0</v>
      </c>
      <c r="X42" s="394">
        <v>0</v>
      </c>
      <c r="Y42" s="394">
        <v>0</v>
      </c>
      <c r="Z42" s="394">
        <v>1366800</v>
      </c>
      <c r="AA42" s="393">
        <f t="shared" si="15"/>
        <v>98126614</v>
      </c>
      <c r="AB42" s="394">
        <v>0</v>
      </c>
      <c r="AC42" s="394">
        <v>98126614</v>
      </c>
      <c r="AD42" s="397">
        <v>36605800</v>
      </c>
      <c r="AE42" s="393">
        <v>61520814</v>
      </c>
      <c r="AF42" s="394">
        <v>127</v>
      </c>
      <c r="AG42" s="398">
        <v>40368</v>
      </c>
      <c r="AH42" s="393">
        <f t="shared" si="4"/>
        <v>194967418</v>
      </c>
      <c r="AI42" s="394">
        <f t="shared" si="5"/>
        <v>254</v>
      </c>
      <c r="AJ42" s="394">
        <f t="shared" si="5"/>
        <v>194967164</v>
      </c>
      <c r="AK42" s="395">
        <f t="shared" si="6"/>
        <v>74178800</v>
      </c>
      <c r="AL42" s="396">
        <f t="shared" si="7"/>
        <v>0</v>
      </c>
      <c r="AM42" s="421" t="e">
        <f>IF(#REF!=0,0,B42/#REF!*100-100)</f>
        <v>#REF!</v>
      </c>
      <c r="AN42" s="395" t="e">
        <f>IF(#REF!=0,0,C42/#REF!*100-100)</f>
        <v>#REF!</v>
      </c>
      <c r="AO42" s="395" t="e">
        <f>IF(#REF!=0,0,D42/#REF!*100-100)</f>
        <v>#REF!</v>
      </c>
      <c r="AP42" s="395" t="e">
        <f>IF(#REF!=0,0,E42/#REF!*100-100)</f>
        <v>#REF!</v>
      </c>
      <c r="AQ42" s="423" t="e">
        <f>IF(#REF!=0,0,F42/#REF!*100-100)</f>
        <v>#REF!</v>
      </c>
      <c r="AR42" s="421">
        <f t="shared" si="8"/>
        <v>0</v>
      </c>
      <c r="AS42" s="395">
        <f t="shared" si="8"/>
        <v>0</v>
      </c>
      <c r="AT42" s="395">
        <f t="shared" si="8"/>
        <v>0</v>
      </c>
      <c r="AU42" s="395">
        <f t="shared" si="8"/>
        <v>0</v>
      </c>
      <c r="AV42" s="423">
        <f t="shared" si="8"/>
        <v>0</v>
      </c>
      <c r="AW42" s="421">
        <f t="shared" si="9"/>
        <v>101.41197896382747</v>
      </c>
      <c r="AX42" s="395">
        <f t="shared" si="9"/>
        <v>100</v>
      </c>
      <c r="AY42" s="395">
        <f t="shared" si="9"/>
        <v>101.41198081631705</v>
      </c>
      <c r="AZ42" s="395">
        <f t="shared" si="9"/>
        <v>104.87872242875528</v>
      </c>
      <c r="BA42" s="423">
        <f t="shared" si="9"/>
        <v>0</v>
      </c>
      <c r="BB42" s="71"/>
      <c r="BC42" s="71"/>
      <c r="BD42" s="71"/>
      <c r="BE42" s="71"/>
      <c r="BF42" s="71"/>
      <c r="BG42" s="71"/>
      <c r="BH42" s="71"/>
      <c r="BI42" s="71"/>
      <c r="BJ42" s="71"/>
      <c r="BK42" s="71"/>
    </row>
    <row r="43" spans="1:63" s="420" customFormat="1" ht="25.5" customHeight="1">
      <c r="A43" s="399" t="s">
        <v>397</v>
      </c>
      <c r="B43" s="393">
        <f t="shared" si="10"/>
        <v>0</v>
      </c>
      <c r="C43" s="394">
        <v>0</v>
      </c>
      <c r="D43" s="394">
        <v>0</v>
      </c>
      <c r="E43" s="395">
        <v>0</v>
      </c>
      <c r="F43" s="396">
        <f t="shared" si="0"/>
        <v>0</v>
      </c>
      <c r="G43" s="393">
        <f t="shared" si="11"/>
        <v>0</v>
      </c>
      <c r="H43" s="394">
        <v>0</v>
      </c>
      <c r="I43" s="394">
        <v>0</v>
      </c>
      <c r="J43" s="394">
        <v>0</v>
      </c>
      <c r="K43" s="393">
        <f t="shared" si="12"/>
        <v>0</v>
      </c>
      <c r="L43" s="394">
        <v>0</v>
      </c>
      <c r="M43" s="394">
        <v>0</v>
      </c>
      <c r="N43" s="397">
        <v>0</v>
      </c>
      <c r="O43" s="393">
        <v>0</v>
      </c>
      <c r="P43" s="394">
        <v>0</v>
      </c>
      <c r="Q43" s="398">
        <v>0</v>
      </c>
      <c r="R43" s="393">
        <f t="shared" si="1"/>
        <v>0</v>
      </c>
      <c r="S43" s="394">
        <f t="shared" si="2"/>
        <v>0</v>
      </c>
      <c r="T43" s="394">
        <f t="shared" si="2"/>
        <v>0</v>
      </c>
      <c r="U43" s="395">
        <f t="shared" si="13"/>
        <v>0</v>
      </c>
      <c r="V43" s="396">
        <f t="shared" si="3"/>
        <v>0</v>
      </c>
      <c r="W43" s="393">
        <f t="shared" si="14"/>
        <v>0</v>
      </c>
      <c r="X43" s="394">
        <v>0</v>
      </c>
      <c r="Y43" s="394">
        <v>0</v>
      </c>
      <c r="Z43" s="394">
        <v>0</v>
      </c>
      <c r="AA43" s="393">
        <f t="shared" si="15"/>
        <v>0</v>
      </c>
      <c r="AB43" s="394">
        <v>0</v>
      </c>
      <c r="AC43" s="394">
        <v>0</v>
      </c>
      <c r="AD43" s="397">
        <v>0</v>
      </c>
      <c r="AE43" s="393">
        <v>0</v>
      </c>
      <c r="AF43" s="394">
        <v>0</v>
      </c>
      <c r="AG43" s="398">
        <v>0</v>
      </c>
      <c r="AH43" s="393">
        <f t="shared" si="4"/>
        <v>0</v>
      </c>
      <c r="AI43" s="394">
        <f t="shared" si="5"/>
        <v>0</v>
      </c>
      <c r="AJ43" s="394">
        <f t="shared" si="5"/>
        <v>0</v>
      </c>
      <c r="AK43" s="395">
        <f t="shared" si="6"/>
        <v>0</v>
      </c>
      <c r="AL43" s="396">
        <f t="shared" si="7"/>
        <v>0</v>
      </c>
      <c r="AM43" s="421" t="e">
        <f>IF(#REF!=0,0,B43/#REF!*100-100)</f>
        <v>#REF!</v>
      </c>
      <c r="AN43" s="395" t="e">
        <f>IF(#REF!=0,0,C43/#REF!*100-100)</f>
        <v>#REF!</v>
      </c>
      <c r="AO43" s="395" t="e">
        <f>IF(#REF!=0,0,D43/#REF!*100-100)</f>
        <v>#REF!</v>
      </c>
      <c r="AP43" s="395" t="e">
        <f>IF(#REF!=0,0,E43/#REF!*100-100)</f>
        <v>#REF!</v>
      </c>
      <c r="AQ43" s="423" t="e">
        <f>IF(#REF!=0,0,F43/#REF!*100-100)</f>
        <v>#REF!</v>
      </c>
      <c r="AR43" s="421">
        <f t="shared" si="8"/>
        <v>0</v>
      </c>
      <c r="AS43" s="395">
        <f t="shared" si="8"/>
        <v>0</v>
      </c>
      <c r="AT43" s="395">
        <f t="shared" si="8"/>
        <v>0</v>
      </c>
      <c r="AU43" s="395">
        <f t="shared" si="8"/>
        <v>0</v>
      </c>
      <c r="AV43" s="423">
        <f t="shared" si="8"/>
        <v>0</v>
      </c>
      <c r="AW43" s="421">
        <f t="shared" si="9"/>
        <v>0</v>
      </c>
      <c r="AX43" s="395">
        <f t="shared" si="9"/>
        <v>0</v>
      </c>
      <c r="AY43" s="395">
        <f t="shared" si="9"/>
        <v>0</v>
      </c>
      <c r="AZ43" s="395">
        <f t="shared" si="9"/>
        <v>0</v>
      </c>
      <c r="BA43" s="423">
        <f t="shared" si="9"/>
        <v>0</v>
      </c>
      <c r="BB43" s="71"/>
      <c r="BC43" s="71"/>
      <c r="BD43" s="71"/>
      <c r="BE43" s="71"/>
      <c r="BF43" s="71"/>
      <c r="BG43" s="71"/>
      <c r="BH43" s="71"/>
      <c r="BI43" s="71"/>
      <c r="BJ43" s="71"/>
      <c r="BK43" s="71"/>
    </row>
    <row r="44" spans="1:63" s="420" customFormat="1" ht="25.5" customHeight="1">
      <c r="A44" s="399" t="s">
        <v>398</v>
      </c>
      <c r="B44" s="393">
        <f>C44+D44</f>
        <v>0</v>
      </c>
      <c r="C44" s="394">
        <v>0</v>
      </c>
      <c r="D44" s="394">
        <v>0</v>
      </c>
      <c r="E44" s="395">
        <v>0</v>
      </c>
      <c r="F44" s="396">
        <f>IF(E44=0,0,ROUND(D44/E44/12,0))</f>
        <v>0</v>
      </c>
      <c r="G44" s="393">
        <f>H44+I44</f>
        <v>0</v>
      </c>
      <c r="H44" s="394">
        <v>0</v>
      </c>
      <c r="I44" s="394">
        <v>0</v>
      </c>
      <c r="J44" s="394">
        <v>0</v>
      </c>
      <c r="K44" s="393">
        <f>L44+M44</f>
        <v>47111395</v>
      </c>
      <c r="L44" s="394">
        <v>0</v>
      </c>
      <c r="M44" s="394">
        <v>47111395</v>
      </c>
      <c r="N44" s="397">
        <v>1161073</v>
      </c>
      <c r="O44" s="393">
        <v>45950322</v>
      </c>
      <c r="P44" s="394">
        <v>77</v>
      </c>
      <c r="Q44" s="398">
        <v>49730</v>
      </c>
      <c r="R44" s="393">
        <f>S44+T44</f>
        <v>47161202</v>
      </c>
      <c r="S44" s="394">
        <f>C44+H44+L44+P44</f>
        <v>77</v>
      </c>
      <c r="T44" s="394">
        <f>D44+I44+M44+Q44</f>
        <v>47161125</v>
      </c>
      <c r="U44" s="395">
        <f>E44+J44+N44</f>
        <v>1161073</v>
      </c>
      <c r="V44" s="396">
        <f>IF(U44=0,0,ROUND(T44/U44/12,0))</f>
        <v>3</v>
      </c>
      <c r="W44" s="393">
        <f>X44+Y44</f>
        <v>0</v>
      </c>
      <c r="X44" s="394">
        <v>0</v>
      </c>
      <c r="Y44" s="394">
        <v>0</v>
      </c>
      <c r="Z44" s="394">
        <v>0</v>
      </c>
      <c r="AA44" s="393">
        <f>AB44+AC44</f>
        <v>47111395</v>
      </c>
      <c r="AB44" s="394">
        <v>0</v>
      </c>
      <c r="AC44" s="394">
        <v>47111395</v>
      </c>
      <c r="AD44" s="397">
        <v>1161073</v>
      </c>
      <c r="AE44" s="393">
        <v>45950322</v>
      </c>
      <c r="AF44" s="394">
        <v>77</v>
      </c>
      <c r="AG44" s="398">
        <v>49730</v>
      </c>
      <c r="AH44" s="393">
        <f>AI44+AJ44</f>
        <v>94322404</v>
      </c>
      <c r="AI44" s="394">
        <f>S44+X44+AB44+AF44</f>
        <v>154</v>
      </c>
      <c r="AJ44" s="394">
        <f>T44+Y44+AC44+AG44</f>
        <v>94322250</v>
      </c>
      <c r="AK44" s="395">
        <f>U44+Z44+AD44</f>
        <v>2322146</v>
      </c>
      <c r="AL44" s="396">
        <f>IF(AK44=0,0,ROUND(AJ44/AK44/12,0))</f>
        <v>3</v>
      </c>
      <c r="AM44" s="421"/>
      <c r="AN44" s="395"/>
      <c r="AO44" s="395"/>
      <c r="AP44" s="395"/>
      <c r="AQ44" s="423"/>
      <c r="AR44" s="421"/>
      <c r="AS44" s="395"/>
      <c r="AT44" s="395"/>
      <c r="AU44" s="395"/>
      <c r="AV44" s="423"/>
      <c r="AW44" s="421"/>
      <c r="AX44" s="395"/>
      <c r="AY44" s="395"/>
      <c r="AZ44" s="395"/>
      <c r="BA44" s="423"/>
      <c r="BB44" s="71"/>
      <c r="BC44" s="71"/>
      <c r="BD44" s="71"/>
      <c r="BE44" s="71"/>
      <c r="BF44" s="71"/>
      <c r="BG44" s="71"/>
      <c r="BH44" s="71"/>
      <c r="BI44" s="71"/>
      <c r="BJ44" s="71"/>
      <c r="BK44" s="71"/>
    </row>
    <row r="45" spans="1:63" s="420" customFormat="1" ht="25.5" customHeight="1">
      <c r="A45" s="399" t="s">
        <v>399</v>
      </c>
      <c r="B45" s="393">
        <f t="shared" si="10"/>
        <v>0</v>
      </c>
      <c r="C45" s="394">
        <v>0</v>
      </c>
      <c r="D45" s="394">
        <v>0</v>
      </c>
      <c r="E45" s="395">
        <v>0</v>
      </c>
      <c r="F45" s="396">
        <f t="shared" si="0"/>
        <v>0</v>
      </c>
      <c r="G45" s="393">
        <f t="shared" si="11"/>
        <v>813600</v>
      </c>
      <c r="H45" s="394">
        <v>813600</v>
      </c>
      <c r="I45" s="394">
        <v>0</v>
      </c>
      <c r="J45" s="394">
        <v>0</v>
      </c>
      <c r="K45" s="393">
        <f t="shared" si="12"/>
        <v>13350860</v>
      </c>
      <c r="L45" s="394">
        <v>0</v>
      </c>
      <c r="M45" s="394">
        <v>13350860</v>
      </c>
      <c r="N45" s="397">
        <v>1200000</v>
      </c>
      <c r="O45" s="393">
        <v>12150860</v>
      </c>
      <c r="P45" s="394">
        <v>17</v>
      </c>
      <c r="Q45" s="398">
        <v>59563</v>
      </c>
      <c r="R45" s="393">
        <f t="shared" si="1"/>
        <v>14224040</v>
      </c>
      <c r="S45" s="394">
        <f t="shared" si="2"/>
        <v>813617</v>
      </c>
      <c r="T45" s="394">
        <f t="shared" si="2"/>
        <v>13410423</v>
      </c>
      <c r="U45" s="395">
        <f t="shared" si="13"/>
        <v>1200000</v>
      </c>
      <c r="V45" s="396">
        <f t="shared" si="3"/>
        <v>1</v>
      </c>
      <c r="W45" s="393">
        <f t="shared" si="14"/>
        <v>0</v>
      </c>
      <c r="X45" s="394">
        <v>0</v>
      </c>
      <c r="Y45" s="394">
        <v>0</v>
      </c>
      <c r="Z45" s="394">
        <v>260400</v>
      </c>
      <c r="AA45" s="393">
        <f t="shared" si="15"/>
        <v>13871660</v>
      </c>
      <c r="AB45" s="394">
        <v>260400</v>
      </c>
      <c r="AC45" s="394">
        <v>13611260</v>
      </c>
      <c r="AD45" s="397">
        <v>1200000</v>
      </c>
      <c r="AE45" s="393">
        <v>12411260</v>
      </c>
      <c r="AF45" s="394">
        <v>17</v>
      </c>
      <c r="AG45" s="398">
        <v>60840</v>
      </c>
      <c r="AH45" s="393">
        <f t="shared" si="4"/>
        <v>28156557</v>
      </c>
      <c r="AI45" s="394">
        <f t="shared" si="5"/>
        <v>1074034</v>
      </c>
      <c r="AJ45" s="394">
        <f t="shared" si="5"/>
        <v>27082523</v>
      </c>
      <c r="AK45" s="395">
        <f t="shared" si="6"/>
        <v>2660400</v>
      </c>
      <c r="AL45" s="396">
        <f t="shared" si="7"/>
        <v>1</v>
      </c>
      <c r="AM45" s="421" t="e">
        <f>IF(#REF!=0,0,B45/#REF!*100-100)</f>
        <v>#REF!</v>
      </c>
      <c r="AN45" s="395" t="e">
        <f>IF(#REF!=0,0,C45/#REF!*100-100)</f>
        <v>#REF!</v>
      </c>
      <c r="AO45" s="395" t="e">
        <f>IF(#REF!=0,0,D45/#REF!*100-100)</f>
        <v>#REF!</v>
      </c>
      <c r="AP45" s="395" t="e">
        <f>IF(#REF!=0,0,E45/#REF!*100-100)</f>
        <v>#REF!</v>
      </c>
      <c r="AQ45" s="423" t="e">
        <f>IF(#REF!=0,0,F45/#REF!*100-100)</f>
        <v>#REF!</v>
      </c>
      <c r="AR45" s="421">
        <f t="shared" si="8"/>
        <v>0</v>
      </c>
      <c r="AS45" s="395">
        <f t="shared" si="8"/>
        <v>0</v>
      </c>
      <c r="AT45" s="395">
        <f t="shared" si="8"/>
        <v>0</v>
      </c>
      <c r="AU45" s="395">
        <f t="shared" si="8"/>
        <v>0</v>
      </c>
      <c r="AV45" s="423">
        <f t="shared" si="8"/>
        <v>0</v>
      </c>
      <c r="AW45" s="421">
        <f t="shared" si="9"/>
        <v>97.950490859137062</v>
      </c>
      <c r="AX45" s="395">
        <f t="shared" si="9"/>
        <v>32.007320397680985</v>
      </c>
      <c r="AY45" s="395">
        <f t="shared" si="9"/>
        <v>101.95129564518584</v>
      </c>
      <c r="AZ45" s="395">
        <f t="shared" si="9"/>
        <v>121.70000000000002</v>
      </c>
      <c r="BA45" s="423">
        <f t="shared" si="9"/>
        <v>0</v>
      </c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s="420" customFormat="1" ht="25.5" customHeight="1">
      <c r="A46" s="399" t="s">
        <v>400</v>
      </c>
      <c r="B46" s="393">
        <f>C46+D46</f>
        <v>122400</v>
      </c>
      <c r="C46" s="394">
        <v>122400</v>
      </c>
      <c r="D46" s="394">
        <v>0</v>
      </c>
      <c r="E46" s="395">
        <v>0</v>
      </c>
      <c r="F46" s="396">
        <f>IF(E46=0,0,ROUND(D46/E46/12,0))</f>
        <v>0</v>
      </c>
      <c r="G46" s="393">
        <f>H46+I46</f>
        <v>0</v>
      </c>
      <c r="H46" s="394">
        <v>0</v>
      </c>
      <c r="I46" s="394">
        <v>0</v>
      </c>
      <c r="J46" s="394">
        <v>248400</v>
      </c>
      <c r="K46" s="393">
        <f>L46+M46</f>
        <v>35161555</v>
      </c>
      <c r="L46" s="394">
        <v>0</v>
      </c>
      <c r="M46" s="394">
        <v>35161555</v>
      </c>
      <c r="N46" s="397">
        <v>15566496</v>
      </c>
      <c r="O46" s="393">
        <v>19595059</v>
      </c>
      <c r="P46" s="394">
        <v>45</v>
      </c>
      <c r="Q46" s="398">
        <v>36287</v>
      </c>
      <c r="R46" s="393">
        <f>S46+T46</f>
        <v>35320287</v>
      </c>
      <c r="S46" s="394">
        <f>C46+H46+L46+P46</f>
        <v>122445</v>
      </c>
      <c r="T46" s="394">
        <f>D46+I46+M46+Q46</f>
        <v>35197842</v>
      </c>
      <c r="U46" s="395">
        <f>E46+J46+N46</f>
        <v>15814896</v>
      </c>
      <c r="V46" s="396">
        <f>IF(U46=0,0,ROUND(T46/U46/12,0))</f>
        <v>0</v>
      </c>
      <c r="W46" s="393">
        <f>X46+Y46</f>
        <v>0</v>
      </c>
      <c r="X46" s="394">
        <v>0</v>
      </c>
      <c r="Y46" s="394">
        <v>0</v>
      </c>
      <c r="Z46" s="394">
        <v>554400</v>
      </c>
      <c r="AA46" s="393">
        <f>AB46+AC46</f>
        <v>35715955</v>
      </c>
      <c r="AB46" s="394">
        <v>0</v>
      </c>
      <c r="AC46" s="394">
        <v>35715955</v>
      </c>
      <c r="AD46" s="397">
        <v>16120896</v>
      </c>
      <c r="AE46" s="393">
        <v>19595059</v>
      </c>
      <c r="AF46" s="394">
        <v>45</v>
      </c>
      <c r="AG46" s="398">
        <v>36287</v>
      </c>
      <c r="AH46" s="393">
        <f>AI46+AJ46</f>
        <v>71072574</v>
      </c>
      <c r="AI46" s="394">
        <f>S46+X46+AB46+AF46</f>
        <v>122490</v>
      </c>
      <c r="AJ46" s="394">
        <f>T46+Y46+AC46+AG46</f>
        <v>70950084</v>
      </c>
      <c r="AK46" s="395">
        <f>U46+Z46+AD46</f>
        <v>32490192</v>
      </c>
      <c r="AL46" s="396">
        <f>IF(AK46=0,0,ROUND(AJ46/AK46/12,0))</f>
        <v>0</v>
      </c>
      <c r="AM46" s="421"/>
      <c r="AN46" s="395"/>
      <c r="AO46" s="395"/>
      <c r="AP46" s="395"/>
      <c r="AQ46" s="423"/>
      <c r="AR46" s="421"/>
      <c r="AS46" s="395"/>
      <c r="AT46" s="395"/>
      <c r="AU46" s="395"/>
      <c r="AV46" s="423"/>
      <c r="AW46" s="421"/>
      <c r="AX46" s="395"/>
      <c r="AY46" s="395"/>
      <c r="AZ46" s="395"/>
      <c r="BA46" s="423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s="420" customFormat="1" ht="25.5" customHeight="1">
      <c r="A47" s="399" t="s">
        <v>401</v>
      </c>
      <c r="B47" s="393">
        <f t="shared" si="10"/>
        <v>0</v>
      </c>
      <c r="C47" s="394">
        <v>0</v>
      </c>
      <c r="D47" s="394">
        <v>0</v>
      </c>
      <c r="E47" s="395">
        <v>0</v>
      </c>
      <c r="F47" s="396">
        <f t="shared" si="0"/>
        <v>0</v>
      </c>
      <c r="G47" s="393">
        <f t="shared" si="11"/>
        <v>0</v>
      </c>
      <c r="H47" s="394">
        <v>0</v>
      </c>
      <c r="I47" s="394">
        <v>0</v>
      </c>
      <c r="J47" s="394">
        <v>0</v>
      </c>
      <c r="K47" s="393">
        <f t="shared" si="12"/>
        <v>14353751</v>
      </c>
      <c r="L47" s="394">
        <v>0</v>
      </c>
      <c r="M47" s="394">
        <v>14353751</v>
      </c>
      <c r="N47" s="397">
        <v>300000</v>
      </c>
      <c r="O47" s="393">
        <v>14053751</v>
      </c>
      <c r="P47" s="394">
        <v>25</v>
      </c>
      <c r="Q47" s="398">
        <v>46846</v>
      </c>
      <c r="R47" s="393">
        <f t="shared" si="1"/>
        <v>14400622</v>
      </c>
      <c r="S47" s="394">
        <f t="shared" si="2"/>
        <v>25</v>
      </c>
      <c r="T47" s="394">
        <f t="shared" si="2"/>
        <v>14400597</v>
      </c>
      <c r="U47" s="395">
        <f t="shared" si="13"/>
        <v>300000</v>
      </c>
      <c r="V47" s="396">
        <f t="shared" si="3"/>
        <v>4</v>
      </c>
      <c r="W47" s="393">
        <f t="shared" si="14"/>
        <v>0</v>
      </c>
      <c r="X47" s="394">
        <v>0</v>
      </c>
      <c r="Y47" s="394">
        <v>0</v>
      </c>
      <c r="Z47" s="394">
        <v>0</v>
      </c>
      <c r="AA47" s="393">
        <f t="shared" si="15"/>
        <v>14353751</v>
      </c>
      <c r="AB47" s="394">
        <v>0</v>
      </c>
      <c r="AC47" s="394">
        <v>14353751</v>
      </c>
      <c r="AD47" s="397">
        <v>300000</v>
      </c>
      <c r="AE47" s="393">
        <v>14053751</v>
      </c>
      <c r="AF47" s="394">
        <v>25</v>
      </c>
      <c r="AG47" s="398">
        <v>46846</v>
      </c>
      <c r="AH47" s="393">
        <f t="shared" si="4"/>
        <v>28801244</v>
      </c>
      <c r="AI47" s="394">
        <f t="shared" si="5"/>
        <v>50</v>
      </c>
      <c r="AJ47" s="394">
        <f t="shared" si="5"/>
        <v>28801194</v>
      </c>
      <c r="AK47" s="395">
        <f t="shared" si="6"/>
        <v>600000</v>
      </c>
      <c r="AL47" s="396">
        <f t="shared" si="7"/>
        <v>4</v>
      </c>
      <c r="AM47" s="421" t="e">
        <f>IF(#REF!=0,0,B47/#REF!*100-100)</f>
        <v>#REF!</v>
      </c>
      <c r="AN47" s="395" t="e">
        <f>IF(#REF!=0,0,C47/#REF!*100-100)</f>
        <v>#REF!</v>
      </c>
      <c r="AO47" s="395" t="e">
        <f>IF(#REF!=0,0,D47/#REF!*100-100)</f>
        <v>#REF!</v>
      </c>
      <c r="AP47" s="395" t="e">
        <f>IF(#REF!=0,0,E47/#REF!*100-100)</f>
        <v>#REF!</v>
      </c>
      <c r="AQ47" s="423" t="e">
        <f>IF(#REF!=0,0,F47/#REF!*100-100)</f>
        <v>#REF!</v>
      </c>
      <c r="AR47" s="421">
        <f t="shared" si="8"/>
        <v>0</v>
      </c>
      <c r="AS47" s="395">
        <f t="shared" si="8"/>
        <v>0</v>
      </c>
      <c r="AT47" s="395">
        <f t="shared" si="8"/>
        <v>0</v>
      </c>
      <c r="AU47" s="395">
        <f t="shared" si="8"/>
        <v>0</v>
      </c>
      <c r="AV47" s="423">
        <f t="shared" si="8"/>
        <v>0</v>
      </c>
      <c r="AW47" s="421">
        <f t="shared" si="9"/>
        <v>100</v>
      </c>
      <c r="AX47" s="395">
        <f t="shared" si="9"/>
        <v>100</v>
      </c>
      <c r="AY47" s="395">
        <f t="shared" si="9"/>
        <v>100</v>
      </c>
      <c r="AZ47" s="395">
        <f t="shared" si="9"/>
        <v>100</v>
      </c>
      <c r="BA47" s="423">
        <f t="shared" si="9"/>
        <v>0</v>
      </c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1:63" s="420" customFormat="1" ht="25.5" customHeight="1">
      <c r="A48" s="399" t="s">
        <v>402</v>
      </c>
      <c r="B48" s="393">
        <f>C48+D48</f>
        <v>0</v>
      </c>
      <c r="C48" s="394">
        <v>0</v>
      </c>
      <c r="D48" s="394">
        <v>0</v>
      </c>
      <c r="E48" s="395">
        <v>0</v>
      </c>
      <c r="F48" s="396">
        <f>IF(E48=0,0,ROUND(D48/E48/12,0))</f>
        <v>0</v>
      </c>
      <c r="G48" s="393">
        <f>H48+I48</f>
        <v>0</v>
      </c>
      <c r="H48" s="394">
        <v>0</v>
      </c>
      <c r="I48" s="394">
        <v>0</v>
      </c>
      <c r="J48" s="394">
        <v>0</v>
      </c>
      <c r="K48" s="393">
        <f>L48+M48</f>
        <v>156537859</v>
      </c>
      <c r="L48" s="394">
        <v>0</v>
      </c>
      <c r="M48" s="394">
        <v>156537859</v>
      </c>
      <c r="N48" s="397">
        <v>1357529</v>
      </c>
      <c r="O48" s="393">
        <v>155180330</v>
      </c>
      <c r="P48" s="394">
        <v>378</v>
      </c>
      <c r="Q48" s="398">
        <v>34211</v>
      </c>
      <c r="R48" s="393">
        <f>S48+T48</f>
        <v>156572448</v>
      </c>
      <c r="S48" s="394">
        <f>C48+H48+L48+P48</f>
        <v>378</v>
      </c>
      <c r="T48" s="394">
        <f>D48+I48+M48+Q48</f>
        <v>156572070</v>
      </c>
      <c r="U48" s="395">
        <f>E48+J48+N48</f>
        <v>1357529</v>
      </c>
      <c r="V48" s="396">
        <f>IF(U48=0,0,ROUND(T48/U48/12,0))</f>
        <v>10</v>
      </c>
      <c r="W48" s="393">
        <f>X48+Y48</f>
        <v>0</v>
      </c>
      <c r="X48" s="394">
        <v>0</v>
      </c>
      <c r="Y48" s="394">
        <v>0</v>
      </c>
      <c r="Z48" s="394">
        <v>0</v>
      </c>
      <c r="AA48" s="393">
        <f>AB48+AC48</f>
        <v>156537859</v>
      </c>
      <c r="AB48" s="394">
        <v>0</v>
      </c>
      <c r="AC48" s="394">
        <v>156537859</v>
      </c>
      <c r="AD48" s="397">
        <v>1357529</v>
      </c>
      <c r="AE48" s="393">
        <v>155180330</v>
      </c>
      <c r="AF48" s="394">
        <v>378</v>
      </c>
      <c r="AG48" s="398">
        <v>34211</v>
      </c>
      <c r="AH48" s="393">
        <f>AI48+AJ48</f>
        <v>313144896</v>
      </c>
      <c r="AI48" s="394">
        <f>S48+X48+AB48+AF48</f>
        <v>756</v>
      </c>
      <c r="AJ48" s="394">
        <f>T48+Y48+AC48+AG48</f>
        <v>313144140</v>
      </c>
      <c r="AK48" s="395">
        <f>U48+Z48+AD48</f>
        <v>2715058</v>
      </c>
      <c r="AL48" s="396">
        <f>IF(AK48=0,0,ROUND(AJ48/AK48/12,0))</f>
        <v>10</v>
      </c>
      <c r="AM48" s="421"/>
      <c r="AN48" s="395"/>
      <c r="AO48" s="395"/>
      <c r="AP48" s="395"/>
      <c r="AQ48" s="423"/>
      <c r="AR48" s="421"/>
      <c r="AS48" s="395"/>
      <c r="AT48" s="395"/>
      <c r="AU48" s="395"/>
      <c r="AV48" s="423"/>
      <c r="AW48" s="421"/>
      <c r="AX48" s="395"/>
      <c r="AY48" s="395"/>
      <c r="AZ48" s="395"/>
      <c r="BA48" s="423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1:63" s="420" customFormat="1" ht="25.5" customHeight="1">
      <c r="A49" s="399" t="s">
        <v>403</v>
      </c>
      <c r="B49" s="393">
        <f t="shared" si="10"/>
        <v>-2388549</v>
      </c>
      <c r="C49" s="394">
        <v>0</v>
      </c>
      <c r="D49" s="394">
        <v>-2388549</v>
      </c>
      <c r="E49" s="395">
        <v>-4</v>
      </c>
      <c r="F49" s="396">
        <f t="shared" si="0"/>
        <v>49761</v>
      </c>
      <c r="G49" s="393">
        <f t="shared" si="11"/>
        <v>0</v>
      </c>
      <c r="H49" s="394">
        <v>0</v>
      </c>
      <c r="I49" s="394">
        <v>0</v>
      </c>
      <c r="J49" s="394">
        <v>0</v>
      </c>
      <c r="K49" s="393">
        <f t="shared" si="12"/>
        <v>135362304</v>
      </c>
      <c r="L49" s="394">
        <v>0</v>
      </c>
      <c r="M49" s="394">
        <v>135362304</v>
      </c>
      <c r="N49" s="397">
        <v>209700</v>
      </c>
      <c r="O49" s="393">
        <v>135152604</v>
      </c>
      <c r="P49" s="394">
        <v>214</v>
      </c>
      <c r="Q49" s="398">
        <v>52630</v>
      </c>
      <c r="R49" s="393">
        <f t="shared" si="1"/>
        <v>133026599</v>
      </c>
      <c r="S49" s="394">
        <f t="shared" si="2"/>
        <v>214</v>
      </c>
      <c r="T49" s="394">
        <f t="shared" si="2"/>
        <v>133026385</v>
      </c>
      <c r="U49" s="395">
        <f t="shared" si="13"/>
        <v>209696</v>
      </c>
      <c r="V49" s="396">
        <f t="shared" si="3"/>
        <v>53</v>
      </c>
      <c r="W49" s="393">
        <f t="shared" si="14"/>
        <v>0</v>
      </c>
      <c r="X49" s="394">
        <v>0</v>
      </c>
      <c r="Y49" s="394">
        <v>0</v>
      </c>
      <c r="Z49" s="394">
        <v>0</v>
      </c>
      <c r="AA49" s="393">
        <f t="shared" si="15"/>
        <v>135362304</v>
      </c>
      <c r="AB49" s="394">
        <v>0</v>
      </c>
      <c r="AC49" s="394">
        <v>135362304</v>
      </c>
      <c r="AD49" s="397">
        <v>209700</v>
      </c>
      <c r="AE49" s="393">
        <v>135152604</v>
      </c>
      <c r="AF49" s="394">
        <v>214</v>
      </c>
      <c r="AG49" s="398">
        <v>52630</v>
      </c>
      <c r="AH49" s="393">
        <f t="shared" si="4"/>
        <v>268441747</v>
      </c>
      <c r="AI49" s="394">
        <f t="shared" si="5"/>
        <v>428</v>
      </c>
      <c r="AJ49" s="394">
        <f t="shared" si="5"/>
        <v>268441319</v>
      </c>
      <c r="AK49" s="395">
        <f t="shared" si="6"/>
        <v>419396</v>
      </c>
      <c r="AL49" s="396">
        <f t="shared" si="7"/>
        <v>53</v>
      </c>
      <c r="AM49" s="421" t="e">
        <f>IF(#REF!=0,0,B49/#REF!*100-100)</f>
        <v>#REF!</v>
      </c>
      <c r="AN49" s="395" t="e">
        <f>IF(#REF!=0,0,C49/#REF!*100-100)</f>
        <v>#REF!</v>
      </c>
      <c r="AO49" s="395" t="e">
        <f>IF(#REF!=0,0,D49/#REF!*100-100)</f>
        <v>#REF!</v>
      </c>
      <c r="AP49" s="395" t="e">
        <f>IF(#REF!=0,0,E49/#REF!*100-100)</f>
        <v>#REF!</v>
      </c>
      <c r="AQ49" s="423" t="e">
        <f>IF(#REF!=0,0,F49/#REF!*100-100)</f>
        <v>#REF!</v>
      </c>
      <c r="AR49" s="421">
        <f t="shared" si="8"/>
        <v>-5669.347708587934</v>
      </c>
      <c r="AS49" s="395">
        <f t="shared" si="8"/>
        <v>0</v>
      </c>
      <c r="AT49" s="395">
        <f t="shared" si="8"/>
        <v>-5669.3387491736612</v>
      </c>
      <c r="AU49" s="395">
        <f t="shared" si="8"/>
        <v>-5242500</v>
      </c>
      <c r="AV49" s="423">
        <f t="shared" si="8"/>
        <v>-99.893490886437164</v>
      </c>
      <c r="AW49" s="421">
        <f t="shared" si="9"/>
        <v>101.79554240877798</v>
      </c>
      <c r="AX49" s="395">
        <f t="shared" si="9"/>
        <v>100</v>
      </c>
      <c r="AY49" s="395">
        <f t="shared" si="9"/>
        <v>101.79554529727315</v>
      </c>
      <c r="AZ49" s="395">
        <f t="shared" si="9"/>
        <v>100.00190752327177</v>
      </c>
      <c r="BA49" s="423">
        <f t="shared" si="9"/>
        <v>0</v>
      </c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1:63" s="420" customFormat="1" ht="25.5" customHeight="1">
      <c r="A50" s="399" t="s">
        <v>404</v>
      </c>
      <c r="B50" s="393">
        <f t="shared" si="10"/>
        <v>0</v>
      </c>
      <c r="C50" s="394">
        <v>0</v>
      </c>
      <c r="D50" s="394">
        <v>0</v>
      </c>
      <c r="E50" s="395">
        <v>0</v>
      </c>
      <c r="F50" s="396">
        <f t="shared" si="0"/>
        <v>0</v>
      </c>
      <c r="G50" s="393">
        <f t="shared" si="11"/>
        <v>0</v>
      </c>
      <c r="H50" s="394">
        <v>0</v>
      </c>
      <c r="I50" s="394">
        <v>0</v>
      </c>
      <c r="J50" s="394">
        <v>0</v>
      </c>
      <c r="K50" s="393">
        <f t="shared" si="12"/>
        <v>214327487</v>
      </c>
      <c r="L50" s="394">
        <v>0</v>
      </c>
      <c r="M50" s="394">
        <v>214327487</v>
      </c>
      <c r="N50" s="397">
        <v>2393784</v>
      </c>
      <c r="O50" s="393">
        <v>211933703</v>
      </c>
      <c r="P50" s="394">
        <v>335</v>
      </c>
      <c r="Q50" s="398">
        <v>52720</v>
      </c>
      <c r="R50" s="393">
        <f t="shared" si="1"/>
        <v>214380542</v>
      </c>
      <c r="S50" s="394">
        <f t="shared" si="2"/>
        <v>335</v>
      </c>
      <c r="T50" s="394">
        <f t="shared" si="2"/>
        <v>214380207</v>
      </c>
      <c r="U50" s="395">
        <f t="shared" si="13"/>
        <v>2393784</v>
      </c>
      <c r="V50" s="396">
        <f t="shared" si="3"/>
        <v>7</v>
      </c>
      <c r="W50" s="393">
        <f t="shared" si="14"/>
        <v>0</v>
      </c>
      <c r="X50" s="394">
        <v>0</v>
      </c>
      <c r="Y50" s="394">
        <v>0</v>
      </c>
      <c r="Z50" s="394">
        <v>0</v>
      </c>
      <c r="AA50" s="393">
        <f t="shared" si="15"/>
        <v>214327487</v>
      </c>
      <c r="AB50" s="394">
        <v>0</v>
      </c>
      <c r="AC50" s="394">
        <v>214327487</v>
      </c>
      <c r="AD50" s="397">
        <v>2393784</v>
      </c>
      <c r="AE50" s="393">
        <v>211933703</v>
      </c>
      <c r="AF50" s="394">
        <v>335</v>
      </c>
      <c r="AG50" s="398">
        <v>52720</v>
      </c>
      <c r="AH50" s="393">
        <f t="shared" si="4"/>
        <v>428761084</v>
      </c>
      <c r="AI50" s="394">
        <f t="shared" si="5"/>
        <v>670</v>
      </c>
      <c r="AJ50" s="394">
        <f t="shared" si="5"/>
        <v>428760414</v>
      </c>
      <c r="AK50" s="395">
        <f t="shared" si="6"/>
        <v>4787568</v>
      </c>
      <c r="AL50" s="396">
        <f t="shared" si="7"/>
        <v>7</v>
      </c>
      <c r="AM50" s="421" t="e">
        <f>IF(#REF!=0,0,B50/#REF!*100-100)</f>
        <v>#REF!</v>
      </c>
      <c r="AN50" s="395" t="e">
        <f>IF(#REF!=0,0,C50/#REF!*100-100)</f>
        <v>#REF!</v>
      </c>
      <c r="AO50" s="395" t="e">
        <f>IF(#REF!=0,0,D50/#REF!*100-100)</f>
        <v>#REF!</v>
      </c>
      <c r="AP50" s="395" t="e">
        <f>IF(#REF!=0,0,E50/#REF!*100-100)</f>
        <v>#REF!</v>
      </c>
      <c r="AQ50" s="423" t="e">
        <f>IF(#REF!=0,0,F50/#REF!*100-100)</f>
        <v>#REF!</v>
      </c>
      <c r="AR50" s="421">
        <f t="shared" si="8"/>
        <v>0</v>
      </c>
      <c r="AS50" s="395">
        <f t="shared" si="8"/>
        <v>0</v>
      </c>
      <c r="AT50" s="395">
        <f t="shared" si="8"/>
        <v>0</v>
      </c>
      <c r="AU50" s="395">
        <f t="shared" si="8"/>
        <v>0</v>
      </c>
      <c r="AV50" s="423">
        <f t="shared" si="8"/>
        <v>0</v>
      </c>
      <c r="AW50" s="421">
        <f t="shared" si="9"/>
        <v>100</v>
      </c>
      <c r="AX50" s="395">
        <f t="shared" si="9"/>
        <v>100</v>
      </c>
      <c r="AY50" s="395">
        <f t="shared" si="9"/>
        <v>100</v>
      </c>
      <c r="AZ50" s="395">
        <f t="shared" si="9"/>
        <v>100</v>
      </c>
      <c r="BA50" s="423">
        <f t="shared" si="9"/>
        <v>0</v>
      </c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1:63" s="420" customFormat="1" ht="25.5" customHeight="1">
      <c r="A51" s="399" t="s">
        <v>405</v>
      </c>
      <c r="B51" s="393">
        <f t="shared" si="10"/>
        <v>0</v>
      </c>
      <c r="C51" s="394">
        <v>0</v>
      </c>
      <c r="D51" s="394">
        <v>0</v>
      </c>
      <c r="E51" s="395">
        <v>0</v>
      </c>
      <c r="F51" s="396">
        <f t="shared" si="0"/>
        <v>0</v>
      </c>
      <c r="G51" s="393">
        <f t="shared" si="11"/>
        <v>0</v>
      </c>
      <c r="H51" s="394">
        <v>0</v>
      </c>
      <c r="I51" s="394">
        <v>0</v>
      </c>
      <c r="J51" s="394">
        <v>0</v>
      </c>
      <c r="K51" s="393">
        <f t="shared" si="12"/>
        <v>38460056</v>
      </c>
      <c r="L51" s="394">
        <v>0</v>
      </c>
      <c r="M51" s="394">
        <v>38460056</v>
      </c>
      <c r="N51" s="397">
        <v>2323835</v>
      </c>
      <c r="O51" s="393">
        <v>36136221</v>
      </c>
      <c r="P51" s="394">
        <v>63.999999999999993</v>
      </c>
      <c r="Q51" s="398">
        <v>47052</v>
      </c>
      <c r="R51" s="393">
        <f t="shared" si="1"/>
        <v>38507172</v>
      </c>
      <c r="S51" s="394">
        <f t="shared" si="2"/>
        <v>63.999999999999993</v>
      </c>
      <c r="T51" s="394">
        <f t="shared" si="2"/>
        <v>38507108</v>
      </c>
      <c r="U51" s="395">
        <f t="shared" si="13"/>
        <v>2323835</v>
      </c>
      <c r="V51" s="396">
        <f t="shared" si="3"/>
        <v>1</v>
      </c>
      <c r="W51" s="393">
        <f t="shared" si="14"/>
        <v>0</v>
      </c>
      <c r="X51" s="394">
        <v>0</v>
      </c>
      <c r="Y51" s="394">
        <v>0</v>
      </c>
      <c r="Z51" s="394">
        <v>0</v>
      </c>
      <c r="AA51" s="393">
        <f t="shared" si="15"/>
        <v>38460056</v>
      </c>
      <c r="AB51" s="394">
        <v>0</v>
      </c>
      <c r="AC51" s="394">
        <v>38460056</v>
      </c>
      <c r="AD51" s="397">
        <v>2323835</v>
      </c>
      <c r="AE51" s="393">
        <v>36136221</v>
      </c>
      <c r="AF51" s="394">
        <v>63.999999999999993</v>
      </c>
      <c r="AG51" s="398">
        <v>47052</v>
      </c>
      <c r="AH51" s="393">
        <f t="shared" si="4"/>
        <v>77014344</v>
      </c>
      <c r="AI51" s="394">
        <f t="shared" si="5"/>
        <v>127.99999999999999</v>
      </c>
      <c r="AJ51" s="394">
        <f t="shared" si="5"/>
        <v>77014216</v>
      </c>
      <c r="AK51" s="395">
        <f t="shared" si="6"/>
        <v>4647670</v>
      </c>
      <c r="AL51" s="396">
        <f t="shared" si="7"/>
        <v>1</v>
      </c>
      <c r="AM51" s="421" t="e">
        <f>IF(#REF!=0,0,B51/#REF!*100-100)</f>
        <v>#REF!</v>
      </c>
      <c r="AN51" s="395" t="e">
        <f>IF(#REF!=0,0,C51/#REF!*100-100)</f>
        <v>#REF!</v>
      </c>
      <c r="AO51" s="395" t="e">
        <f>IF(#REF!=0,0,D51/#REF!*100-100)</f>
        <v>#REF!</v>
      </c>
      <c r="AP51" s="395" t="e">
        <f>IF(#REF!=0,0,E51/#REF!*100-100)</f>
        <v>#REF!</v>
      </c>
      <c r="AQ51" s="423" t="e">
        <f>IF(#REF!=0,0,F51/#REF!*100-100)</f>
        <v>#REF!</v>
      </c>
      <c r="AR51" s="421">
        <f t="shared" si="8"/>
        <v>0</v>
      </c>
      <c r="AS51" s="395">
        <f t="shared" si="8"/>
        <v>0</v>
      </c>
      <c r="AT51" s="395">
        <f t="shared" si="8"/>
        <v>0</v>
      </c>
      <c r="AU51" s="395">
        <f t="shared" si="8"/>
        <v>0</v>
      </c>
      <c r="AV51" s="423">
        <f t="shared" si="8"/>
        <v>0</v>
      </c>
      <c r="AW51" s="421">
        <f t="shared" si="9"/>
        <v>100</v>
      </c>
      <c r="AX51" s="395">
        <f t="shared" si="9"/>
        <v>100</v>
      </c>
      <c r="AY51" s="395">
        <f t="shared" si="9"/>
        <v>100</v>
      </c>
      <c r="AZ51" s="395">
        <f t="shared" si="9"/>
        <v>100</v>
      </c>
      <c r="BA51" s="423">
        <f t="shared" si="9"/>
        <v>0</v>
      </c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1:63" s="420" customFormat="1" ht="25.5" customHeight="1">
      <c r="A52" s="399" t="s">
        <v>406</v>
      </c>
      <c r="B52" s="393">
        <f t="shared" si="10"/>
        <v>0</v>
      </c>
      <c r="C52" s="394">
        <v>0</v>
      </c>
      <c r="D52" s="394">
        <v>0</v>
      </c>
      <c r="E52" s="395">
        <v>0</v>
      </c>
      <c r="F52" s="396">
        <f t="shared" si="0"/>
        <v>0</v>
      </c>
      <c r="G52" s="393">
        <f t="shared" si="11"/>
        <v>0</v>
      </c>
      <c r="H52" s="394">
        <v>0</v>
      </c>
      <c r="I52" s="394">
        <v>0</v>
      </c>
      <c r="J52" s="394">
        <v>0</v>
      </c>
      <c r="K52" s="393">
        <f t="shared" si="12"/>
        <v>0</v>
      </c>
      <c r="L52" s="394">
        <v>0</v>
      </c>
      <c r="M52" s="394">
        <v>0</v>
      </c>
      <c r="N52" s="397">
        <v>0</v>
      </c>
      <c r="O52" s="393">
        <v>0</v>
      </c>
      <c r="P52" s="394">
        <v>0</v>
      </c>
      <c r="Q52" s="398">
        <v>0</v>
      </c>
      <c r="R52" s="393">
        <f t="shared" si="1"/>
        <v>0</v>
      </c>
      <c r="S52" s="394">
        <f t="shared" si="2"/>
        <v>0</v>
      </c>
      <c r="T52" s="394">
        <f t="shared" si="2"/>
        <v>0</v>
      </c>
      <c r="U52" s="395">
        <f t="shared" si="13"/>
        <v>0</v>
      </c>
      <c r="V52" s="396">
        <f t="shared" si="3"/>
        <v>0</v>
      </c>
      <c r="W52" s="393">
        <f t="shared" si="14"/>
        <v>0</v>
      </c>
      <c r="X52" s="394">
        <v>0</v>
      </c>
      <c r="Y52" s="394">
        <v>0</v>
      </c>
      <c r="Z52" s="394">
        <v>0</v>
      </c>
      <c r="AA52" s="393">
        <f t="shared" si="15"/>
        <v>0</v>
      </c>
      <c r="AB52" s="394">
        <v>0</v>
      </c>
      <c r="AC52" s="394">
        <v>0</v>
      </c>
      <c r="AD52" s="397">
        <v>0</v>
      </c>
      <c r="AE52" s="393">
        <v>0</v>
      </c>
      <c r="AF52" s="394">
        <v>0</v>
      </c>
      <c r="AG52" s="398">
        <v>0</v>
      </c>
      <c r="AH52" s="393">
        <f t="shared" si="4"/>
        <v>0</v>
      </c>
      <c r="AI52" s="394">
        <f t="shared" si="5"/>
        <v>0</v>
      </c>
      <c r="AJ52" s="394">
        <f t="shared" si="5"/>
        <v>0</v>
      </c>
      <c r="AK52" s="395">
        <f t="shared" si="6"/>
        <v>0</v>
      </c>
      <c r="AL52" s="396">
        <f t="shared" si="7"/>
        <v>0</v>
      </c>
      <c r="AM52" s="421" t="e">
        <f>IF(#REF!=0,0,B52/#REF!*100-100)</f>
        <v>#REF!</v>
      </c>
      <c r="AN52" s="395" t="e">
        <f>IF(#REF!=0,0,C52/#REF!*100-100)</f>
        <v>#REF!</v>
      </c>
      <c r="AO52" s="395" t="e">
        <f>IF(#REF!=0,0,D52/#REF!*100-100)</f>
        <v>#REF!</v>
      </c>
      <c r="AP52" s="395" t="e">
        <f>IF(#REF!=0,0,E52/#REF!*100-100)</f>
        <v>#REF!</v>
      </c>
      <c r="AQ52" s="423" t="e">
        <f>IF(#REF!=0,0,F52/#REF!*100-100)</f>
        <v>#REF!</v>
      </c>
      <c r="AR52" s="421">
        <f t="shared" si="8"/>
        <v>0</v>
      </c>
      <c r="AS52" s="395">
        <f t="shared" si="8"/>
        <v>0</v>
      </c>
      <c r="AT52" s="395">
        <f t="shared" si="8"/>
        <v>0</v>
      </c>
      <c r="AU52" s="395">
        <f t="shared" si="8"/>
        <v>0</v>
      </c>
      <c r="AV52" s="423">
        <f t="shared" si="8"/>
        <v>0</v>
      </c>
      <c r="AW52" s="421">
        <f t="shared" si="9"/>
        <v>0</v>
      </c>
      <c r="AX52" s="395">
        <f t="shared" si="9"/>
        <v>0</v>
      </c>
      <c r="AY52" s="395">
        <f t="shared" si="9"/>
        <v>0</v>
      </c>
      <c r="AZ52" s="395">
        <f t="shared" si="9"/>
        <v>0</v>
      </c>
      <c r="BA52" s="423">
        <f t="shared" si="9"/>
        <v>0</v>
      </c>
      <c r="BB52" s="71"/>
      <c r="BC52" s="71"/>
      <c r="BD52" s="71"/>
      <c r="BE52" s="71"/>
      <c r="BF52" s="71"/>
      <c r="BG52" s="71"/>
      <c r="BH52" s="71"/>
      <c r="BI52" s="71"/>
      <c r="BJ52" s="71"/>
      <c r="BK52" s="71"/>
    </row>
    <row r="53" spans="1:63" s="420" customFormat="1" ht="25.5" customHeight="1">
      <c r="A53" s="400" t="s">
        <v>407</v>
      </c>
      <c r="B53" s="393">
        <f>C53+D53</f>
        <v>0</v>
      </c>
      <c r="C53" s="394">
        <v>0</v>
      </c>
      <c r="D53" s="394">
        <v>0</v>
      </c>
      <c r="E53" s="395">
        <v>0</v>
      </c>
      <c r="F53" s="396">
        <f>IF(E53=0,0,ROUND(D53/E53/12,0))</f>
        <v>0</v>
      </c>
      <c r="G53" s="393">
        <f>H53+I53</f>
        <v>0</v>
      </c>
      <c r="H53" s="394">
        <v>0</v>
      </c>
      <c r="I53" s="394">
        <v>0</v>
      </c>
      <c r="J53" s="394">
        <v>672000</v>
      </c>
      <c r="K53" s="393">
        <f>L53+M53</f>
        <v>289484691</v>
      </c>
      <c r="L53" s="394">
        <v>0</v>
      </c>
      <c r="M53" s="394">
        <v>289484691</v>
      </c>
      <c r="N53" s="397">
        <v>28236794</v>
      </c>
      <c r="O53" s="393">
        <v>261247897</v>
      </c>
      <c r="P53" s="394">
        <v>495</v>
      </c>
      <c r="Q53" s="398">
        <v>43981</v>
      </c>
      <c r="R53" s="393">
        <f>S53+T53</f>
        <v>289529167</v>
      </c>
      <c r="S53" s="394">
        <f>C53+H53+L53+P53</f>
        <v>495</v>
      </c>
      <c r="T53" s="394">
        <f>D53+I53+M53+Q53</f>
        <v>289528672</v>
      </c>
      <c r="U53" s="395">
        <f>E53+J53+N53</f>
        <v>28908794</v>
      </c>
      <c r="V53" s="396">
        <f>IF(U53=0,0,ROUND(T53/U53/12,0))</f>
        <v>1</v>
      </c>
      <c r="W53" s="393">
        <f>X53+Y53</f>
        <v>0</v>
      </c>
      <c r="X53" s="394">
        <v>0</v>
      </c>
      <c r="Y53" s="394">
        <v>0</v>
      </c>
      <c r="Z53" s="394">
        <v>1057200</v>
      </c>
      <c r="AA53" s="393">
        <f>AB53+AC53</f>
        <v>290541891</v>
      </c>
      <c r="AB53" s="394">
        <v>0</v>
      </c>
      <c r="AC53" s="394">
        <v>290541891</v>
      </c>
      <c r="AD53" s="397">
        <v>29293994</v>
      </c>
      <c r="AE53" s="393">
        <v>261247897</v>
      </c>
      <c r="AF53" s="394">
        <v>495</v>
      </c>
      <c r="AG53" s="398">
        <v>43981</v>
      </c>
      <c r="AH53" s="393">
        <f>AI53+AJ53</f>
        <v>580115534</v>
      </c>
      <c r="AI53" s="394">
        <f>S53+X53+AB53+AF53</f>
        <v>990</v>
      </c>
      <c r="AJ53" s="394">
        <f>T53+Y53+AC53+AG53</f>
        <v>580114544</v>
      </c>
      <c r="AK53" s="395">
        <f>U53+Z53+AD53</f>
        <v>59259988</v>
      </c>
      <c r="AL53" s="396">
        <f>IF(AK53=0,0,ROUND(AJ53/AK53/12,0))</f>
        <v>1</v>
      </c>
      <c r="AM53" s="424"/>
      <c r="AN53" s="425"/>
      <c r="AO53" s="425"/>
      <c r="AP53" s="425"/>
      <c r="AQ53" s="426"/>
      <c r="AR53" s="424"/>
      <c r="AS53" s="425"/>
      <c r="AT53" s="425"/>
      <c r="AU53" s="425"/>
      <c r="AV53" s="426"/>
      <c r="AW53" s="424"/>
      <c r="AX53" s="425"/>
      <c r="AY53" s="425"/>
      <c r="AZ53" s="425"/>
      <c r="BA53" s="426"/>
      <c r="BB53" s="71"/>
      <c r="BC53" s="71"/>
      <c r="BD53" s="71"/>
      <c r="BE53" s="71"/>
      <c r="BF53" s="71"/>
      <c r="BG53" s="71"/>
      <c r="BH53" s="71"/>
      <c r="BI53" s="71"/>
      <c r="BJ53" s="71"/>
      <c r="BK53" s="71"/>
    </row>
    <row r="54" spans="1:63" s="420" customFormat="1" ht="25.5" customHeight="1" thickBot="1">
      <c r="A54" s="401" t="s">
        <v>408</v>
      </c>
      <c r="B54" s="393">
        <f>C54+D54</f>
        <v>-68957030</v>
      </c>
      <c r="C54" s="394">
        <v>-66144230</v>
      </c>
      <c r="D54" s="394">
        <v>-2812800</v>
      </c>
      <c r="E54" s="395">
        <v>-5.08</v>
      </c>
      <c r="F54" s="396">
        <f t="shared" si="0"/>
        <v>46142</v>
      </c>
      <c r="G54" s="393">
        <f t="shared" si="11"/>
        <v>21335133</v>
      </c>
      <c r="H54" s="394">
        <v>21335133</v>
      </c>
      <c r="I54" s="394">
        <v>0</v>
      </c>
      <c r="J54" s="394">
        <v>193873500</v>
      </c>
      <c r="K54" s="393">
        <f t="shared" si="12"/>
        <v>175722836467</v>
      </c>
      <c r="L54" s="394">
        <v>49768000</v>
      </c>
      <c r="M54" s="394">
        <v>175673068467</v>
      </c>
      <c r="N54" s="397">
        <v>8016336745</v>
      </c>
      <c r="O54" s="402">
        <v>167656731722</v>
      </c>
      <c r="P54" s="403">
        <v>444612.10000000003</v>
      </c>
      <c r="Q54" s="404">
        <v>31424</v>
      </c>
      <c r="R54" s="393">
        <f t="shared" si="1"/>
        <v>175675690606.10001</v>
      </c>
      <c r="S54" s="394">
        <f t="shared" si="2"/>
        <v>5403515.0999999996</v>
      </c>
      <c r="T54" s="394">
        <f t="shared" si="2"/>
        <v>175670287091</v>
      </c>
      <c r="U54" s="395">
        <f t="shared" si="13"/>
        <v>8210210239.9200001</v>
      </c>
      <c r="V54" s="405">
        <f>IF(U54=0,0,ROUND(T54/U54/12,0))</f>
        <v>2</v>
      </c>
      <c r="W54" s="393">
        <f t="shared" si="14"/>
        <v>0</v>
      </c>
      <c r="X54" s="394">
        <v>0</v>
      </c>
      <c r="Y54" s="394">
        <v>0</v>
      </c>
      <c r="Z54" s="394">
        <v>275990900</v>
      </c>
      <c r="AA54" s="393">
        <f t="shared" si="15"/>
        <v>176007215714</v>
      </c>
      <c r="AB54" s="394">
        <v>70742900</v>
      </c>
      <c r="AC54" s="394">
        <v>175936472814</v>
      </c>
      <c r="AD54" s="397">
        <v>8217511368</v>
      </c>
      <c r="AE54" s="402">
        <v>167718961446</v>
      </c>
      <c r="AF54" s="403">
        <v>444597.10000000003</v>
      </c>
      <c r="AG54" s="404">
        <v>31437</v>
      </c>
      <c r="AH54" s="393">
        <f t="shared" si="4"/>
        <v>351683382354.20001</v>
      </c>
      <c r="AI54" s="394">
        <f t="shared" si="5"/>
        <v>76591012.199999988</v>
      </c>
      <c r="AJ54" s="394">
        <f t="shared" si="5"/>
        <v>351606791342</v>
      </c>
      <c r="AK54" s="395">
        <f t="shared" si="6"/>
        <v>16703712507.92</v>
      </c>
      <c r="AL54" s="396">
        <f t="shared" si="7"/>
        <v>2</v>
      </c>
      <c r="AM54" s="424" t="e">
        <f>IF(#REF!=0,0,B54/#REF!*100-100)</f>
        <v>#REF!</v>
      </c>
      <c r="AN54" s="425" t="e">
        <f>IF(#REF!=0,0,C54/#REF!*100-100)</f>
        <v>#REF!</v>
      </c>
      <c r="AO54" s="425" t="e">
        <f>IF(#REF!=0,0,D54/#REF!*100-100)</f>
        <v>#REF!</v>
      </c>
      <c r="AP54" s="425" t="e">
        <f>IF(#REF!=0,0,E54/#REF!*100-100)</f>
        <v>#REF!</v>
      </c>
      <c r="AQ54" s="426" t="e">
        <f>IF(#REF!=0,0,F54/#REF!*100-100)</f>
        <v>#REF!</v>
      </c>
      <c r="AR54" s="424">
        <f t="shared" si="8"/>
        <v>-254861.1035540539</v>
      </c>
      <c r="AS54" s="425">
        <f t="shared" si="8"/>
        <v>-108.1692917129733</v>
      </c>
      <c r="AT54" s="425">
        <f t="shared" si="8"/>
        <v>-6245488.4773535272</v>
      </c>
      <c r="AU54" s="425">
        <f t="shared" si="8"/>
        <v>-161618311909.44882</v>
      </c>
      <c r="AV54" s="426">
        <f t="shared" si="8"/>
        <v>-99.995665554158904</v>
      </c>
      <c r="AW54" s="424">
        <f t="shared" si="9"/>
        <v>100.18898524938456</v>
      </c>
      <c r="AX54" s="425">
        <f t="shared" si="9"/>
        <v>1317.4294099779604</v>
      </c>
      <c r="AY54" s="425">
        <f t="shared" si="9"/>
        <v>100.15154364714056</v>
      </c>
      <c r="AZ54" s="425">
        <f t="shared" si="9"/>
        <v>103.45048445535005</v>
      </c>
      <c r="BA54" s="426">
        <f t="shared" si="9"/>
        <v>0</v>
      </c>
      <c r="BB54" s="71"/>
      <c r="BC54" s="71"/>
      <c r="BD54" s="71"/>
      <c r="BE54" s="71"/>
      <c r="BF54" s="71"/>
      <c r="BG54" s="71"/>
      <c r="BH54" s="71"/>
      <c r="BI54" s="71"/>
      <c r="BJ54" s="71"/>
      <c r="BK54" s="71"/>
    </row>
    <row r="55" spans="1:63" s="420" customFormat="1" ht="35.25" customHeight="1" thickBot="1">
      <c r="A55" s="406" t="s">
        <v>409</v>
      </c>
      <c r="B55" s="407">
        <f>IF(C55+D55=SUM(B13:B54),C55+D55,"chyba")</f>
        <v>83375967247</v>
      </c>
      <c r="C55" s="408">
        <f>SUM(C13:C54)</f>
        <v>990892095</v>
      </c>
      <c r="D55" s="408">
        <f>SUM(D13:D54)</f>
        <v>82385075152</v>
      </c>
      <c r="E55" s="409">
        <f>SUM(E13:E54)</f>
        <v>242630.84000000003</v>
      </c>
      <c r="F55" s="410">
        <f>IF(E55=0,0,ROUND(D55/E55/12,0))</f>
        <v>28296</v>
      </c>
      <c r="G55" s="407">
        <f>IF(H55+I55=SUM(G13:G54),H55+I55,"chyba")</f>
        <v>42670266</v>
      </c>
      <c r="H55" s="408">
        <f>SUM(H13:H54)</f>
        <v>42670266</v>
      </c>
      <c r="I55" s="408">
        <f>SUM(I13:I54)</f>
        <v>0</v>
      </c>
      <c r="J55" s="408">
        <f>SUM(J13:J54)</f>
        <v>387658200</v>
      </c>
      <c r="K55" s="407">
        <f>IF(L55+M55=SUM(K13:K54),L55+M55,"chyba")</f>
        <v>351295504965</v>
      </c>
      <c r="L55" s="408">
        <f>SUM(L13:L54)</f>
        <v>99536000</v>
      </c>
      <c r="M55" s="408">
        <f>SUM(M13:M54)</f>
        <v>351195968965</v>
      </c>
      <c r="N55" s="408">
        <f>SUM(N13:N54)</f>
        <v>16024031334</v>
      </c>
      <c r="O55" s="407" t="str">
        <f>IF(P55+Q55=SUM(O13:O54),P55+Q55,"chyba")</f>
        <v>chyba</v>
      </c>
      <c r="P55" s="408">
        <f>SUM(P13:P54)</f>
        <v>888817.20000000007</v>
      </c>
      <c r="Q55" s="408">
        <f>SUM(Q13:Q54)</f>
        <v>1600343</v>
      </c>
      <c r="R55" s="407">
        <f>IF(S55+T55=SUM(R13:R54),S55+T55,"chyba")</f>
        <v>434716631638.20001</v>
      </c>
      <c r="S55" s="408">
        <f>SUM(S13:S54)</f>
        <v>1133987178.1999998</v>
      </c>
      <c r="T55" s="408">
        <f>SUM(T13:T54)</f>
        <v>433582644460</v>
      </c>
      <c r="U55" s="409">
        <f>SUM(U13:U54)</f>
        <v>16411932164.84</v>
      </c>
      <c r="V55" s="410">
        <f>IF(U55=0,0,ROUND(T55/U55/12,0))</f>
        <v>2</v>
      </c>
      <c r="W55" s="407">
        <f>IF(X55+Y55=SUM(W13:W54),X55+Y55,"chyba")</f>
        <v>0</v>
      </c>
      <c r="X55" s="408">
        <f>SUM(X13:X54)</f>
        <v>0</v>
      </c>
      <c r="Y55" s="408">
        <f>SUM(Y13:Y54)</f>
        <v>0</v>
      </c>
      <c r="Z55" s="408">
        <f>SUM(Z13:Z54)</f>
        <v>551842600</v>
      </c>
      <c r="AA55" s="407">
        <f>IF(AB55+AC55=SUM(AA13:AA54),AB55+AC55,"chyba")</f>
        <v>351864124259</v>
      </c>
      <c r="AB55" s="408">
        <f>SUM(AB13:AB54)</f>
        <v>141485800</v>
      </c>
      <c r="AC55" s="408">
        <f>SUM(AC13:AC54)</f>
        <v>351722638459</v>
      </c>
      <c r="AD55" s="408">
        <f>SUM(AD13:AD54)</f>
        <v>16426241380</v>
      </c>
      <c r="AE55" s="407" t="str">
        <f>IF(AF55+AG55=SUM(AE13:AE54),AF55+AG55,"chyba")</f>
        <v>chyba</v>
      </c>
      <c r="AF55" s="408">
        <f>SUM(AF13:AF54)</f>
        <v>888787.20000000007</v>
      </c>
      <c r="AG55" s="408">
        <f>SUM(AG13:AG54)</f>
        <v>1602465</v>
      </c>
      <c r="AH55" s="407">
        <f>IF(AI55+AJ55=SUM(AH13:AH54),AI55+AJ55,"chyba")</f>
        <v>786583247149.40002</v>
      </c>
      <c r="AI55" s="408">
        <f>SUM(AI13:AI54)</f>
        <v>1276361765.4000001</v>
      </c>
      <c r="AJ55" s="408">
        <f>SUM(AJ13:AJ54)</f>
        <v>785306885384</v>
      </c>
      <c r="AK55" s="409">
        <f>SUM(AK13:AK54)</f>
        <v>33390016144.84</v>
      </c>
      <c r="AL55" s="410">
        <f t="shared" si="7"/>
        <v>2</v>
      </c>
      <c r="AM55" s="427" t="e">
        <f>IF(#REF!=0,0,B55/#REF!*100-100)</f>
        <v>#REF!</v>
      </c>
      <c r="AN55" s="409" t="e">
        <f>IF(#REF!=0,0,C55/#REF!*100-100)</f>
        <v>#REF!</v>
      </c>
      <c r="AO55" s="409" t="e">
        <f>IF(#REF!=0,0,D55/#REF!*100-100)</f>
        <v>#REF!</v>
      </c>
      <c r="AP55" s="409" t="e">
        <f>IF(#REF!=0,0,E55/#REF!*100-100)</f>
        <v>#REF!</v>
      </c>
      <c r="AQ55" s="428" t="e">
        <f>IF(#REF!=0,0,F55/#REF!*100-100)</f>
        <v>#REF!</v>
      </c>
      <c r="AR55" s="427">
        <f t="shared" si="8"/>
        <v>421.39320956884228</v>
      </c>
      <c r="AS55" s="409">
        <f t="shared" si="8"/>
        <v>14.441035903107078</v>
      </c>
      <c r="AT55" s="409">
        <f t="shared" si="8"/>
        <v>426.28785451738975</v>
      </c>
      <c r="AU55" s="409">
        <f t="shared" si="8"/>
        <v>6764057.5015113484</v>
      </c>
      <c r="AV55" s="428">
        <f t="shared" si="8"/>
        <v>-99.992931863160877</v>
      </c>
      <c r="AW55" s="427">
        <f t="shared" si="9"/>
        <v>80.941604231983177</v>
      </c>
      <c r="AX55" s="409">
        <f t="shared" si="9"/>
        <v>12.555220194464141</v>
      </c>
      <c r="AY55" s="409">
        <f t="shared" si="9"/>
        <v>81.120461212660047</v>
      </c>
      <c r="AZ55" s="409">
        <f t="shared" si="9"/>
        <v>103.44963535964942</v>
      </c>
      <c r="BA55" s="428">
        <f t="shared" si="9"/>
        <v>0</v>
      </c>
      <c r="BB55" s="71"/>
      <c r="BC55" s="71"/>
      <c r="BD55" s="71"/>
      <c r="BE55" s="71"/>
      <c r="BF55" s="71"/>
      <c r="BG55" s="71"/>
      <c r="BH55" s="71"/>
      <c r="BI55" s="71"/>
      <c r="BJ55" s="71"/>
      <c r="BK55" s="71"/>
    </row>
    <row r="56" spans="1:63" s="434" customFormat="1" ht="15.75" customHeight="1">
      <c r="A56" s="429"/>
      <c r="B56" s="430"/>
      <c r="C56" s="430"/>
      <c r="D56" s="430"/>
      <c r="E56" s="430"/>
      <c r="F56" s="431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1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1"/>
      <c r="AM56" s="432"/>
      <c r="AN56" s="432"/>
      <c r="AO56" s="432"/>
      <c r="AP56" s="432"/>
      <c r="AQ56" s="433"/>
      <c r="AR56" s="432"/>
      <c r="AS56" s="432"/>
      <c r="AT56" s="432"/>
      <c r="AU56" s="432"/>
      <c r="AV56" s="433"/>
      <c r="AW56" s="432"/>
      <c r="AX56" s="432"/>
      <c r="AY56" s="432"/>
      <c r="AZ56" s="432"/>
      <c r="BA56" s="433"/>
      <c r="BG56" s="435"/>
      <c r="BH56" s="435"/>
      <c r="BI56" s="435"/>
    </row>
    <row r="57" spans="1:63" s="434" customFormat="1" ht="24.75" customHeight="1">
      <c r="A57"/>
      <c r="B57" s="222"/>
      <c r="C57" s="222"/>
      <c r="D57" s="222"/>
      <c r="E57" s="222"/>
      <c r="F57"/>
      <c r="G57"/>
      <c r="H57"/>
      <c r="I57"/>
      <c r="J57"/>
      <c r="K57"/>
      <c r="L57"/>
      <c r="M57"/>
      <c r="N57"/>
      <c r="O57"/>
      <c r="P57"/>
      <c r="Q57"/>
      <c r="R57" s="222"/>
      <c r="S57" s="222"/>
      <c r="T57" s="222"/>
      <c r="U57" s="222"/>
      <c r="V57"/>
      <c r="W57"/>
      <c r="X57"/>
      <c r="Y57"/>
      <c r="Z57"/>
      <c r="AA57"/>
      <c r="AB57"/>
      <c r="AC57"/>
      <c r="AD57"/>
      <c r="AE57"/>
      <c r="AF57"/>
      <c r="AG57"/>
      <c r="AH57" s="222"/>
      <c r="AI57" s="222"/>
      <c r="AJ57" s="222"/>
      <c r="AK57" s="222"/>
      <c r="AL57"/>
      <c r="AM57" s="432"/>
      <c r="AN57" s="432"/>
      <c r="AO57" s="432"/>
      <c r="AP57" s="432"/>
      <c r="AQ57" s="433"/>
      <c r="AR57" s="432"/>
      <c r="AS57" s="432"/>
      <c r="AT57" s="432"/>
      <c r="AU57" s="432"/>
      <c r="AV57" s="433"/>
      <c r="AW57" s="432"/>
      <c r="AX57" s="432"/>
      <c r="AY57" s="432"/>
      <c r="AZ57" s="432"/>
      <c r="BA57" s="433"/>
      <c r="BG57" s="435"/>
      <c r="BH57" s="435"/>
      <c r="BI57" s="435"/>
    </row>
    <row r="58" spans="1:63" s="434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432"/>
      <c r="AN58" s="432"/>
      <c r="AO58" s="432"/>
      <c r="AP58" s="432"/>
      <c r="AQ58" s="433"/>
      <c r="AR58" s="432"/>
      <c r="AS58" s="432"/>
      <c r="AT58" s="432"/>
      <c r="AU58" s="432"/>
      <c r="AV58" s="433"/>
      <c r="AW58" s="432"/>
      <c r="AX58" s="432"/>
      <c r="AY58" s="432"/>
      <c r="AZ58" s="432"/>
      <c r="BA58" s="433"/>
      <c r="BG58" s="435"/>
      <c r="BH58" s="435"/>
      <c r="BI58" s="435"/>
    </row>
    <row r="59" spans="1:63" s="434" customFormat="1" ht="18" customHeight="1" outlineLevel="1">
      <c r="A59"/>
      <c r="B59" s="222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2"/>
      <c r="S59" s="222"/>
      <c r="T59" s="222"/>
      <c r="U59" s="222"/>
      <c r="V59"/>
      <c r="W59"/>
      <c r="X59"/>
      <c r="Y59"/>
      <c r="Z59"/>
      <c r="AA59"/>
      <c r="AB59"/>
      <c r="AC59"/>
      <c r="AD59"/>
      <c r="AE59"/>
      <c r="AF59"/>
      <c r="AG59"/>
      <c r="AH59" s="436"/>
      <c r="AI59" s="436"/>
      <c r="AJ59" s="436"/>
      <c r="AK59" s="436"/>
      <c r="AL59"/>
      <c r="AM59" s="432"/>
      <c r="AN59" s="432"/>
      <c r="AO59" s="432"/>
      <c r="AP59" s="432"/>
      <c r="AQ59" s="433"/>
      <c r="AR59" s="432"/>
      <c r="AS59" s="432"/>
      <c r="AT59" s="432"/>
      <c r="AU59" s="432"/>
      <c r="AV59" s="433"/>
      <c r="AW59" s="432"/>
      <c r="AX59" s="432"/>
      <c r="AY59" s="432"/>
      <c r="AZ59" s="432"/>
      <c r="BA59" s="433"/>
      <c r="BG59" s="435"/>
      <c r="BH59" s="435"/>
      <c r="BI59" s="435"/>
    </row>
    <row r="60" spans="1:63" s="434" customFormat="1" ht="18" customHeight="1" outlineLevel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432"/>
      <c r="AN60" s="432"/>
      <c r="AO60" s="432"/>
      <c r="AP60" s="432"/>
      <c r="AQ60" s="433"/>
      <c r="AR60" s="432"/>
      <c r="AS60" s="432"/>
      <c r="AT60" s="432"/>
      <c r="AU60" s="432"/>
      <c r="AV60" s="433"/>
      <c r="AW60" s="432"/>
      <c r="AX60" s="432"/>
      <c r="AY60" s="432"/>
      <c r="AZ60" s="432"/>
      <c r="BA60" s="433"/>
      <c r="BG60" s="435"/>
      <c r="BH60" s="435"/>
      <c r="BI60" s="435"/>
    </row>
    <row r="61" spans="1:63" s="434" customFormat="1" ht="18" customHeight="1" outlineLevel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432"/>
      <c r="AN61" s="432"/>
      <c r="AO61" s="432"/>
      <c r="AP61" s="432"/>
      <c r="AQ61" s="433"/>
      <c r="AR61" s="432"/>
      <c r="AS61" s="432"/>
      <c r="AT61" s="432"/>
      <c r="AU61" s="432"/>
      <c r="AV61" s="433"/>
      <c r="AW61" s="432"/>
      <c r="AX61" s="432"/>
      <c r="AY61" s="432"/>
      <c r="AZ61" s="432"/>
      <c r="BA61" s="433"/>
      <c r="BG61" s="435"/>
      <c r="BH61" s="435"/>
      <c r="BI61" s="435"/>
    </row>
    <row r="62" spans="1:63" s="434" customFormat="1" ht="18" customHeight="1" outlineLevel="1">
      <c r="A62" s="429"/>
      <c r="B62" s="430"/>
      <c r="C62" s="430"/>
      <c r="D62" s="430"/>
      <c r="E62" s="430"/>
      <c r="F62" s="431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1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1"/>
      <c r="AM62" s="432"/>
      <c r="AN62" s="432"/>
      <c r="AO62" s="432"/>
      <c r="AP62" s="432"/>
      <c r="AQ62" s="433"/>
      <c r="AR62" s="432"/>
      <c r="AS62" s="432"/>
      <c r="AT62" s="432"/>
      <c r="AU62" s="432"/>
      <c r="AV62" s="433"/>
      <c r="AW62" s="432"/>
      <c r="AX62" s="432"/>
      <c r="AY62" s="432"/>
      <c r="AZ62" s="432"/>
      <c r="BA62" s="433"/>
      <c r="BG62" s="435"/>
      <c r="BH62" s="435"/>
      <c r="BI62" s="435"/>
    </row>
    <row r="63" spans="1:63" s="434" customFormat="1" ht="18" customHeight="1" outlineLevel="1">
      <c r="A63" s="429"/>
      <c r="B63" s="430"/>
      <c r="C63" s="430"/>
      <c r="D63" s="430"/>
      <c r="E63" s="430"/>
      <c r="F63" s="431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1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1"/>
      <c r="AM63" s="432"/>
      <c r="AN63" s="432"/>
      <c r="AO63" s="432"/>
      <c r="AP63" s="432"/>
      <c r="AQ63" s="433"/>
      <c r="AR63" s="432"/>
      <c r="AS63" s="432"/>
      <c r="AT63" s="432"/>
      <c r="AU63" s="432"/>
      <c r="AV63" s="433"/>
      <c r="AW63" s="432"/>
      <c r="AX63" s="432"/>
      <c r="AY63" s="432"/>
      <c r="AZ63" s="432"/>
      <c r="BA63" s="433"/>
      <c r="BG63" s="435"/>
      <c r="BH63" s="435"/>
      <c r="BI63" s="435"/>
    </row>
    <row r="64" spans="1:63" s="434" customFormat="1" ht="18" customHeight="1" outlineLevel="1">
      <c r="A64" s="429"/>
      <c r="B64" s="430"/>
      <c r="C64" s="430"/>
      <c r="D64" s="430"/>
      <c r="E64" s="430"/>
      <c r="F64" s="431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1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1"/>
      <c r="AM64" s="432"/>
      <c r="AN64" s="432"/>
      <c r="AO64" s="432"/>
      <c r="AP64" s="432"/>
      <c r="AQ64" s="433"/>
      <c r="AR64" s="432"/>
      <c r="AS64" s="432"/>
      <c r="AT64" s="432"/>
      <c r="AU64" s="432"/>
      <c r="AV64" s="433"/>
      <c r="AW64" s="432"/>
      <c r="AX64" s="432"/>
      <c r="AY64" s="432"/>
      <c r="AZ64" s="432"/>
      <c r="BA64" s="433"/>
      <c r="BG64" s="435"/>
      <c r="BH64" s="435"/>
      <c r="BI64" s="435"/>
    </row>
    <row r="65" spans="1:61" s="434" customFormat="1" ht="18" customHeight="1" outlineLevel="1">
      <c r="A65" s="429"/>
      <c r="B65" s="430"/>
      <c r="C65" s="430"/>
      <c r="D65" s="430"/>
      <c r="E65" s="430"/>
      <c r="F65" s="431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1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1"/>
      <c r="AM65" s="432"/>
      <c r="AN65" s="432"/>
      <c r="AO65" s="432"/>
      <c r="AP65" s="432"/>
      <c r="AQ65" s="433"/>
      <c r="AR65" s="432"/>
      <c r="AS65" s="432"/>
      <c r="AT65" s="432"/>
      <c r="AU65" s="432"/>
      <c r="AV65" s="433"/>
      <c r="AW65" s="432"/>
      <c r="AX65" s="432"/>
      <c r="AY65" s="432"/>
      <c r="AZ65" s="432"/>
      <c r="BA65" s="433"/>
      <c r="BG65" s="435"/>
      <c r="BH65" s="435"/>
      <c r="BI65" s="435"/>
    </row>
    <row r="66" spans="1:61" s="434" customFormat="1" ht="18" customHeight="1" outlineLevel="1">
      <c r="A66" s="429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2"/>
      <c r="AN66" s="432"/>
      <c r="AO66" s="432"/>
      <c r="AP66" s="432"/>
      <c r="AQ66" s="433"/>
      <c r="AR66" s="432"/>
      <c r="AS66" s="432"/>
      <c r="AT66" s="432"/>
      <c r="AU66" s="432"/>
      <c r="AV66" s="433"/>
      <c r="AW66" s="432"/>
      <c r="AX66" s="432"/>
      <c r="AY66" s="432"/>
      <c r="AZ66" s="432"/>
      <c r="BA66" s="433"/>
      <c r="BG66" s="435"/>
      <c r="BH66" s="435"/>
      <c r="BI66" s="435"/>
    </row>
    <row r="67" spans="1:61" s="434" customFormat="1" ht="18" customHeight="1" outlineLevel="1">
      <c r="A67" s="437"/>
      <c r="B67" s="430"/>
      <c r="C67" s="430"/>
      <c r="D67" s="430"/>
      <c r="E67" s="430"/>
      <c r="F67" s="431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1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1"/>
      <c r="AM67" s="432"/>
      <c r="AN67" s="432"/>
      <c r="AO67" s="432"/>
      <c r="AP67" s="432"/>
      <c r="AQ67" s="433"/>
      <c r="AR67" s="432"/>
      <c r="AS67" s="432"/>
      <c r="AT67" s="432"/>
      <c r="AU67" s="432"/>
      <c r="AV67" s="433"/>
      <c r="AW67" s="432"/>
      <c r="AX67" s="432"/>
      <c r="AY67" s="432"/>
      <c r="AZ67" s="432"/>
      <c r="BA67" s="433"/>
      <c r="BG67" s="435"/>
      <c r="BH67" s="435"/>
      <c r="BI67" s="435"/>
    </row>
    <row r="68" spans="1:61" s="434" customFormat="1" ht="18" customHeight="1" outlineLevel="1">
      <c r="A68" s="437"/>
      <c r="B68" s="430"/>
      <c r="C68" s="430"/>
      <c r="D68" s="430"/>
      <c r="E68" s="430"/>
      <c r="F68" s="431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1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1"/>
      <c r="AM68" s="432"/>
      <c r="AN68" s="432"/>
      <c r="AO68" s="432"/>
      <c r="AP68" s="432"/>
      <c r="AQ68" s="433"/>
      <c r="AR68" s="432"/>
      <c r="AS68" s="432"/>
      <c r="AT68" s="432"/>
      <c r="AU68" s="432"/>
      <c r="AV68" s="433"/>
      <c r="AW68" s="432"/>
      <c r="AX68" s="432"/>
      <c r="AY68" s="432"/>
      <c r="AZ68" s="432"/>
      <c r="BA68" s="433"/>
      <c r="BG68" s="435"/>
      <c r="BH68" s="435"/>
      <c r="BI68" s="435"/>
    </row>
    <row r="69" spans="1:61" s="434" customFormat="1" ht="18" customHeight="1" outlineLevel="1">
      <c r="A69" s="429"/>
      <c r="B69" s="430"/>
      <c r="C69" s="430"/>
      <c r="D69" s="430"/>
      <c r="E69" s="430"/>
      <c r="F69" s="431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1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1"/>
      <c r="AM69" s="432"/>
      <c r="AN69" s="432"/>
      <c r="AO69" s="432"/>
      <c r="AP69" s="432"/>
      <c r="AQ69" s="433"/>
      <c r="AR69" s="432"/>
      <c r="AS69" s="432"/>
      <c r="AT69" s="432"/>
      <c r="AU69" s="432"/>
      <c r="AV69" s="433"/>
      <c r="AW69" s="432"/>
      <c r="AX69" s="432"/>
      <c r="AY69" s="432"/>
      <c r="AZ69" s="432"/>
      <c r="BA69" s="433"/>
      <c r="BG69" s="435"/>
      <c r="BH69" s="435"/>
      <c r="BI69" s="435"/>
    </row>
    <row r="70" spans="1:61" s="434" customFormat="1" ht="18" customHeight="1" outlineLevel="1">
      <c r="A70" s="429"/>
      <c r="B70" s="430"/>
      <c r="C70" s="430"/>
      <c r="D70" s="430"/>
      <c r="E70" s="430"/>
      <c r="F70" s="431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1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1"/>
      <c r="AM70" s="432"/>
      <c r="AN70" s="432"/>
      <c r="AO70" s="432"/>
      <c r="AP70" s="432"/>
      <c r="AQ70" s="433"/>
      <c r="AR70" s="432"/>
      <c r="AS70" s="432"/>
      <c r="AT70" s="432"/>
      <c r="AU70" s="432"/>
      <c r="AV70" s="433"/>
      <c r="AW70" s="432"/>
      <c r="AX70" s="432"/>
      <c r="AY70" s="432"/>
      <c r="AZ70" s="432"/>
      <c r="BA70" s="433"/>
      <c r="BG70" s="435"/>
      <c r="BH70" s="435"/>
      <c r="BI70" s="435"/>
    </row>
    <row r="71" spans="1:61" s="434" customFormat="1" ht="18" customHeight="1" outlineLevel="1">
      <c r="A71" s="429"/>
      <c r="B71" s="430"/>
      <c r="C71" s="430"/>
      <c r="D71" s="430"/>
      <c r="E71" s="430"/>
      <c r="F71" s="431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1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1"/>
      <c r="AM71" s="432"/>
      <c r="AN71" s="432"/>
      <c r="AO71" s="432"/>
      <c r="AP71" s="432"/>
      <c r="AQ71" s="433"/>
      <c r="AR71" s="432"/>
      <c r="AS71" s="432"/>
      <c r="AT71" s="432"/>
      <c r="AU71" s="432"/>
      <c r="AV71" s="433"/>
      <c r="AW71" s="432"/>
      <c r="AX71" s="432"/>
      <c r="AY71" s="432"/>
      <c r="AZ71" s="432"/>
      <c r="BA71" s="433"/>
      <c r="BG71" s="435"/>
      <c r="BH71" s="435"/>
      <c r="BI71" s="435"/>
    </row>
    <row r="72" spans="1:61" s="434" customFormat="1" ht="18" customHeight="1" outlineLevel="1">
      <c r="A72" s="429"/>
      <c r="B72" s="430"/>
      <c r="C72" s="430"/>
      <c r="D72" s="430"/>
      <c r="E72" s="430"/>
      <c r="F72" s="431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1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1"/>
      <c r="AM72" s="432"/>
      <c r="AN72" s="432"/>
      <c r="AO72" s="432"/>
      <c r="AP72" s="432"/>
      <c r="AQ72" s="433"/>
      <c r="AR72" s="432"/>
      <c r="AS72" s="432"/>
      <c r="AT72" s="432"/>
      <c r="AU72" s="432"/>
      <c r="AV72" s="433"/>
      <c r="AW72" s="432"/>
      <c r="AX72" s="432"/>
      <c r="AY72" s="432"/>
      <c r="AZ72" s="432"/>
      <c r="BA72" s="433"/>
      <c r="BG72" s="435"/>
      <c r="BH72" s="435"/>
      <c r="BI72" s="435"/>
    </row>
    <row r="73" spans="1:61" s="434" customFormat="1" ht="18" customHeight="1" outlineLevel="1">
      <c r="A73" s="429"/>
      <c r="B73" s="430"/>
      <c r="C73" s="430"/>
      <c r="D73" s="430"/>
      <c r="E73" s="430"/>
      <c r="F73" s="431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1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1"/>
      <c r="AM73" s="432"/>
      <c r="AN73" s="432"/>
      <c r="AO73" s="432"/>
      <c r="AP73" s="432"/>
      <c r="AQ73" s="433"/>
      <c r="AR73" s="432"/>
      <c r="AS73" s="432"/>
      <c r="AT73" s="432"/>
      <c r="AU73" s="432"/>
      <c r="AV73" s="433"/>
      <c r="AW73" s="432"/>
      <c r="AX73" s="432"/>
      <c r="AY73" s="432"/>
      <c r="AZ73" s="432"/>
      <c r="BA73" s="433"/>
      <c r="BG73" s="435"/>
      <c r="BH73" s="435"/>
      <c r="BI73" s="435"/>
    </row>
    <row r="74" spans="1:61" s="434" customFormat="1" ht="18" customHeight="1" outlineLevel="1">
      <c r="A74" s="429"/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2"/>
      <c r="AN74" s="432"/>
      <c r="AO74" s="432"/>
      <c r="AP74" s="432"/>
      <c r="AQ74" s="433"/>
      <c r="AR74" s="432"/>
      <c r="AS74" s="432"/>
      <c r="AT74" s="432"/>
      <c r="AU74" s="432"/>
      <c r="AV74" s="433"/>
      <c r="AW74" s="432"/>
      <c r="AX74" s="432"/>
      <c r="AY74" s="432"/>
      <c r="AZ74" s="432"/>
      <c r="BA74" s="433"/>
      <c r="BG74" s="435"/>
      <c r="BH74" s="435"/>
      <c r="BI74" s="435"/>
    </row>
    <row r="75" spans="1:61" s="434" customFormat="1" ht="18" customHeight="1" outlineLevel="1">
      <c r="A75" s="437"/>
      <c r="B75" s="430"/>
      <c r="C75" s="430"/>
      <c r="D75" s="430"/>
      <c r="E75" s="430"/>
      <c r="F75" s="431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1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0"/>
      <c r="AL75" s="431"/>
      <c r="AM75" s="432"/>
      <c r="AN75" s="432"/>
      <c r="AO75" s="432"/>
      <c r="AP75" s="432"/>
      <c r="AQ75" s="433"/>
      <c r="AR75" s="432"/>
      <c r="AS75" s="432"/>
      <c r="AT75" s="432"/>
      <c r="AU75" s="432"/>
      <c r="AV75" s="433"/>
      <c r="AW75" s="432"/>
      <c r="AX75" s="432"/>
      <c r="AY75" s="432"/>
      <c r="AZ75" s="432"/>
      <c r="BA75" s="433"/>
      <c r="BG75" s="435"/>
      <c r="BH75" s="435"/>
      <c r="BI75" s="435"/>
    </row>
    <row r="76" spans="1:61" s="434" customFormat="1" ht="18" customHeight="1" outlineLevel="1">
      <c r="A76" s="437"/>
      <c r="B76" s="430"/>
      <c r="C76" s="430"/>
      <c r="D76" s="430"/>
      <c r="E76" s="430"/>
      <c r="F76" s="431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1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K76" s="430"/>
      <c r="AL76" s="431"/>
      <c r="AM76" s="432"/>
      <c r="AN76" s="432"/>
      <c r="AO76" s="432"/>
      <c r="AP76" s="432"/>
      <c r="AQ76" s="433"/>
      <c r="AR76" s="432"/>
      <c r="AS76" s="432"/>
      <c r="AT76" s="432"/>
      <c r="AU76" s="432"/>
      <c r="AV76" s="433"/>
      <c r="AW76" s="432"/>
      <c r="AX76" s="432"/>
      <c r="AY76" s="432"/>
      <c r="AZ76" s="432"/>
      <c r="BA76" s="433"/>
    </row>
    <row r="77" spans="1:61" s="434" customFormat="1" ht="18" customHeight="1" outlineLevel="1">
      <c r="A77" s="429"/>
      <c r="B77" s="430"/>
      <c r="C77" s="430"/>
      <c r="D77" s="430"/>
      <c r="E77" s="430"/>
      <c r="F77" s="431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1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1"/>
      <c r="AM77" s="432"/>
      <c r="AN77" s="432"/>
      <c r="AO77" s="432"/>
      <c r="AP77" s="432"/>
      <c r="AQ77" s="433"/>
      <c r="AR77" s="432"/>
      <c r="AS77" s="432"/>
      <c r="AT77" s="432"/>
      <c r="AU77" s="432"/>
      <c r="AV77" s="433"/>
      <c r="AW77" s="432"/>
      <c r="AX77" s="432"/>
      <c r="AY77" s="432"/>
      <c r="AZ77" s="432"/>
      <c r="BA77" s="433"/>
    </row>
    <row r="78" spans="1:61" s="434" customFormat="1" ht="18" customHeight="1" outlineLevel="1">
      <c r="A78" s="429"/>
      <c r="B78" s="430"/>
      <c r="C78" s="430"/>
      <c r="D78" s="430"/>
      <c r="E78" s="430"/>
      <c r="F78" s="431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1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1"/>
      <c r="AM78" s="432"/>
      <c r="AN78" s="432"/>
      <c r="AO78" s="432"/>
      <c r="AP78" s="432"/>
      <c r="AQ78" s="433"/>
      <c r="AR78" s="432"/>
      <c r="AS78" s="432"/>
      <c r="AT78" s="432"/>
      <c r="AU78" s="432"/>
      <c r="AV78" s="433"/>
      <c r="AW78" s="432"/>
      <c r="AX78" s="432"/>
      <c r="AY78" s="432"/>
      <c r="AZ78" s="432"/>
      <c r="BA78" s="433"/>
    </row>
    <row r="79" spans="1:61" s="434" customFormat="1" ht="18" customHeight="1" outlineLevel="1">
      <c r="A79" s="429"/>
      <c r="B79" s="430"/>
      <c r="C79" s="430"/>
      <c r="D79" s="430"/>
      <c r="E79" s="430"/>
      <c r="F79" s="431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1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1"/>
      <c r="AM79" s="432"/>
      <c r="AN79" s="432"/>
      <c r="AO79" s="432"/>
      <c r="AP79" s="432"/>
      <c r="AQ79" s="433"/>
      <c r="AR79" s="432"/>
      <c r="AS79" s="432"/>
      <c r="AT79" s="432"/>
      <c r="AU79" s="432"/>
      <c r="AV79" s="433"/>
      <c r="AW79" s="432"/>
      <c r="AX79" s="432"/>
      <c r="AY79" s="432"/>
      <c r="AZ79" s="432"/>
      <c r="BA79" s="433"/>
    </row>
    <row r="80" spans="1:61" s="434" customFormat="1" ht="18" customHeight="1" outlineLevel="1">
      <c r="A80" s="429"/>
      <c r="B80" s="430"/>
      <c r="C80" s="430"/>
      <c r="D80" s="430"/>
      <c r="E80" s="430"/>
      <c r="F80" s="431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1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1"/>
      <c r="AM80" s="432"/>
      <c r="AN80" s="432"/>
      <c r="AO80" s="432"/>
      <c r="AP80" s="432"/>
      <c r="AQ80" s="433"/>
      <c r="AR80" s="432"/>
      <c r="AS80" s="432"/>
      <c r="AT80" s="432"/>
      <c r="AU80" s="432"/>
      <c r="AV80" s="433"/>
      <c r="AW80" s="432"/>
      <c r="AX80" s="432"/>
      <c r="AY80" s="432"/>
      <c r="AZ80" s="432"/>
      <c r="BA80" s="433"/>
    </row>
    <row r="81" spans="1:53" s="434" customFormat="1" ht="18" customHeight="1" outlineLevel="1">
      <c r="A81" s="429"/>
      <c r="B81" s="430"/>
      <c r="C81" s="430"/>
      <c r="D81" s="430"/>
      <c r="E81" s="430"/>
      <c r="F81" s="431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1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1"/>
      <c r="AM81" s="432"/>
      <c r="AN81" s="432"/>
      <c r="AO81" s="432"/>
      <c r="AP81" s="432"/>
      <c r="AQ81" s="433"/>
      <c r="AR81" s="432"/>
      <c r="AS81" s="432"/>
      <c r="AT81" s="432"/>
      <c r="AU81" s="432"/>
      <c r="AV81" s="433"/>
      <c r="AW81" s="432"/>
      <c r="AX81" s="432"/>
      <c r="AY81" s="432"/>
      <c r="AZ81" s="432"/>
      <c r="BA81" s="433"/>
    </row>
    <row r="82" spans="1:53" s="434" customFormat="1" ht="18" customHeight="1" outlineLevel="1">
      <c r="A82" s="429"/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2"/>
      <c r="AN82" s="432"/>
      <c r="AO82" s="432"/>
      <c r="AP82" s="432"/>
      <c r="AQ82" s="433"/>
      <c r="AR82" s="432"/>
      <c r="AS82" s="432"/>
      <c r="AT82" s="432"/>
      <c r="AU82" s="432"/>
      <c r="AV82" s="433"/>
      <c r="AW82" s="432"/>
      <c r="AX82" s="432"/>
      <c r="AY82" s="432"/>
      <c r="AZ82" s="432"/>
      <c r="BA82" s="433"/>
    </row>
    <row r="83" spans="1:53" s="434" customFormat="1" ht="18" customHeight="1" outlineLevel="1">
      <c r="A83" s="437"/>
      <c r="B83" s="430"/>
      <c r="C83" s="430"/>
      <c r="D83" s="430"/>
      <c r="E83" s="430"/>
      <c r="F83" s="431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1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1"/>
      <c r="AM83" s="432"/>
      <c r="AN83" s="432"/>
      <c r="AO83" s="432"/>
      <c r="AP83" s="432"/>
      <c r="AQ83" s="433"/>
      <c r="AR83" s="432"/>
      <c r="AS83" s="432"/>
      <c r="AT83" s="432"/>
      <c r="AU83" s="432"/>
      <c r="AV83" s="433"/>
      <c r="AW83" s="432"/>
      <c r="AX83" s="432"/>
      <c r="AY83" s="432"/>
      <c r="AZ83" s="432"/>
      <c r="BA83" s="433"/>
    </row>
    <row r="84" spans="1:53" s="434" customFormat="1" ht="18" customHeight="1" outlineLevel="1">
      <c r="A84" s="437"/>
      <c r="B84" s="430"/>
      <c r="C84" s="430"/>
      <c r="D84" s="430"/>
      <c r="E84" s="430"/>
      <c r="F84" s="431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1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1"/>
      <c r="AM84" s="432"/>
      <c r="AN84" s="432"/>
      <c r="AO84" s="432"/>
      <c r="AP84" s="432"/>
      <c r="AQ84" s="433"/>
      <c r="AR84" s="432"/>
      <c r="AS84" s="432"/>
      <c r="AT84" s="432"/>
      <c r="AU84" s="432"/>
      <c r="AV84" s="433"/>
      <c r="AW84" s="432"/>
      <c r="AX84" s="432"/>
      <c r="AY84" s="432"/>
      <c r="AZ84" s="432"/>
      <c r="BA84" s="433"/>
    </row>
    <row r="85" spans="1:53" s="434" customFormat="1" ht="18" customHeight="1" outlineLevel="1">
      <c r="A85" s="429"/>
      <c r="B85" s="430"/>
      <c r="C85" s="430"/>
      <c r="D85" s="430"/>
      <c r="E85" s="430"/>
      <c r="F85" s="431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1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1"/>
      <c r="AM85" s="432"/>
      <c r="AN85" s="432"/>
      <c r="AO85" s="432"/>
      <c r="AP85" s="432"/>
      <c r="AQ85" s="433"/>
      <c r="AR85" s="432"/>
      <c r="AS85" s="432"/>
      <c r="AT85" s="432"/>
      <c r="AU85" s="432"/>
      <c r="AV85" s="433"/>
      <c r="AW85" s="432"/>
      <c r="AX85" s="432"/>
      <c r="AY85" s="432"/>
      <c r="AZ85" s="432"/>
      <c r="BA85" s="433"/>
    </row>
    <row r="86" spans="1:53" s="434" customFormat="1" ht="18" customHeight="1" outlineLevel="1">
      <c r="A86" s="429"/>
      <c r="B86" s="430"/>
      <c r="C86" s="430"/>
      <c r="D86" s="430"/>
      <c r="E86" s="430"/>
      <c r="F86" s="431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1"/>
      <c r="W86" s="430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1"/>
      <c r="AM86" s="432"/>
      <c r="AN86" s="432"/>
      <c r="AO86" s="432"/>
      <c r="AP86" s="432"/>
      <c r="AQ86" s="433"/>
      <c r="AR86" s="432"/>
      <c r="AS86" s="432"/>
      <c r="AT86" s="432"/>
      <c r="AU86" s="432"/>
      <c r="AV86" s="433"/>
      <c r="AW86" s="432"/>
      <c r="AX86" s="432"/>
      <c r="AY86" s="432"/>
      <c r="AZ86" s="432"/>
      <c r="BA86" s="433"/>
    </row>
    <row r="87" spans="1:53" s="434" customFormat="1" ht="18" customHeight="1" outlineLevel="1">
      <c r="A87" s="429"/>
      <c r="B87" s="430"/>
      <c r="C87" s="430"/>
      <c r="D87" s="430"/>
      <c r="E87" s="430"/>
      <c r="F87" s="431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1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1"/>
      <c r="AM87" s="432"/>
      <c r="AN87" s="432"/>
      <c r="AO87" s="432"/>
      <c r="AP87" s="432"/>
      <c r="AQ87" s="433"/>
      <c r="AR87" s="432"/>
      <c r="AS87" s="432"/>
      <c r="AT87" s="432"/>
      <c r="AU87" s="432"/>
      <c r="AV87" s="433"/>
      <c r="AW87" s="432"/>
      <c r="AX87" s="432"/>
      <c r="AY87" s="432"/>
      <c r="AZ87" s="432"/>
      <c r="BA87" s="433"/>
    </row>
    <row r="88" spans="1:53" s="434" customFormat="1" ht="18" customHeight="1" outlineLevel="1">
      <c r="A88" s="429"/>
      <c r="B88" s="430"/>
      <c r="C88" s="430"/>
      <c r="D88" s="430"/>
      <c r="E88" s="430"/>
      <c r="F88" s="431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1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1"/>
      <c r="AM88" s="432"/>
      <c r="AN88" s="432"/>
      <c r="AO88" s="432"/>
      <c r="AP88" s="432"/>
      <c r="AQ88" s="433"/>
      <c r="AR88" s="432"/>
      <c r="AS88" s="432"/>
      <c r="AT88" s="432"/>
      <c r="AU88" s="432"/>
      <c r="AV88" s="433"/>
      <c r="AW88" s="432"/>
      <c r="AX88" s="432"/>
      <c r="AY88" s="432"/>
      <c r="AZ88" s="432"/>
      <c r="BA88" s="433"/>
    </row>
    <row r="89" spans="1:53" s="434" customFormat="1" ht="18" customHeight="1" outlineLevel="1">
      <c r="A89" s="429"/>
      <c r="B89" s="430"/>
      <c r="C89" s="430"/>
      <c r="D89" s="430"/>
      <c r="E89" s="430"/>
      <c r="F89" s="431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1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1"/>
      <c r="AM89" s="432"/>
      <c r="AN89" s="432"/>
      <c r="AO89" s="432"/>
      <c r="AP89" s="432"/>
      <c r="AQ89" s="433"/>
      <c r="AR89" s="432"/>
      <c r="AS89" s="432"/>
      <c r="AT89" s="432"/>
      <c r="AU89" s="432"/>
      <c r="AV89" s="433"/>
      <c r="AW89" s="432"/>
      <c r="AX89" s="432"/>
      <c r="AY89" s="432"/>
      <c r="AZ89" s="432"/>
      <c r="BA89" s="433"/>
    </row>
    <row r="90" spans="1:53" s="434" customFormat="1" ht="18" customHeight="1" outlineLevel="1">
      <c r="A90" s="429"/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2"/>
      <c r="AN90" s="432"/>
      <c r="AO90" s="432"/>
      <c r="AP90" s="432"/>
      <c r="AQ90" s="433"/>
      <c r="AR90" s="432"/>
      <c r="AS90" s="432"/>
      <c r="AT90" s="432"/>
      <c r="AU90" s="432"/>
      <c r="AV90" s="433"/>
      <c r="AW90" s="432"/>
      <c r="AX90" s="432"/>
      <c r="AY90" s="432"/>
      <c r="AZ90" s="432"/>
      <c r="BA90" s="433"/>
    </row>
    <row r="91" spans="1:53" s="434" customFormat="1" ht="18" customHeight="1" outlineLevel="1">
      <c r="A91" s="437"/>
      <c r="B91" s="430"/>
      <c r="C91" s="430"/>
      <c r="D91" s="430"/>
      <c r="E91" s="430"/>
      <c r="F91" s="431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1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1"/>
      <c r="AM91" s="432"/>
      <c r="AN91" s="432"/>
      <c r="AO91" s="432"/>
      <c r="AP91" s="432"/>
      <c r="AQ91" s="433"/>
      <c r="AR91" s="432"/>
      <c r="AS91" s="432"/>
      <c r="AT91" s="432"/>
      <c r="AU91" s="432"/>
      <c r="AV91" s="433"/>
      <c r="AW91" s="432"/>
      <c r="AX91" s="432"/>
      <c r="AY91" s="432"/>
      <c r="AZ91" s="432"/>
      <c r="BA91" s="433"/>
    </row>
    <row r="92" spans="1:53" s="434" customFormat="1" ht="18" customHeight="1" outlineLevel="1">
      <c r="A92" s="437"/>
      <c r="B92" s="430"/>
      <c r="C92" s="430"/>
      <c r="D92" s="430"/>
      <c r="E92" s="430"/>
      <c r="F92" s="431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1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1"/>
      <c r="AM92" s="432"/>
      <c r="AN92" s="432"/>
      <c r="AO92" s="432"/>
      <c r="AP92" s="432"/>
      <c r="AQ92" s="433"/>
      <c r="AR92" s="432"/>
      <c r="AS92" s="432"/>
      <c r="AT92" s="432"/>
      <c r="AU92" s="432"/>
      <c r="AV92" s="433"/>
      <c r="AW92" s="432"/>
      <c r="AX92" s="432"/>
      <c r="AY92" s="432"/>
      <c r="AZ92" s="432"/>
      <c r="BA92" s="433"/>
    </row>
    <row r="93" spans="1:53" s="434" customFormat="1" ht="18" customHeight="1" outlineLevel="1">
      <c r="A93" s="429"/>
      <c r="B93" s="430"/>
      <c r="C93" s="430"/>
      <c r="D93" s="430"/>
      <c r="E93" s="430"/>
      <c r="F93" s="431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1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1"/>
      <c r="AM93" s="432"/>
      <c r="AN93" s="432"/>
      <c r="AO93" s="432"/>
      <c r="AP93" s="432"/>
      <c r="AQ93" s="433"/>
      <c r="AR93" s="432"/>
      <c r="AS93" s="432"/>
      <c r="AT93" s="432"/>
      <c r="AU93" s="432"/>
      <c r="AV93" s="433"/>
      <c r="AW93" s="432"/>
      <c r="AX93" s="432"/>
      <c r="AY93" s="432"/>
      <c r="AZ93" s="432"/>
      <c r="BA93" s="433"/>
    </row>
    <row r="94" spans="1:53" s="434" customFormat="1" ht="18" customHeight="1" outlineLevel="1">
      <c r="A94" s="429"/>
      <c r="B94" s="430"/>
      <c r="C94" s="430"/>
      <c r="D94" s="430"/>
      <c r="E94" s="430"/>
      <c r="F94" s="431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1"/>
      <c r="W94" s="430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1"/>
      <c r="AM94" s="432"/>
      <c r="AN94" s="432"/>
      <c r="AO94" s="432"/>
      <c r="AP94" s="432"/>
      <c r="AQ94" s="433"/>
      <c r="AR94" s="432"/>
      <c r="AS94" s="432"/>
      <c r="AT94" s="432"/>
      <c r="AU94" s="432"/>
      <c r="AV94" s="433"/>
      <c r="AW94" s="432"/>
      <c r="AX94" s="432"/>
      <c r="AY94" s="432"/>
      <c r="AZ94" s="432"/>
      <c r="BA94" s="433"/>
    </row>
    <row r="95" spans="1:53" s="434" customFormat="1" ht="18" customHeight="1" outlineLevel="1">
      <c r="A95" s="429"/>
      <c r="B95" s="430"/>
      <c r="C95" s="430"/>
      <c r="D95" s="430"/>
      <c r="E95" s="430"/>
      <c r="F95" s="431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1"/>
      <c r="W95" s="430"/>
      <c r="X95" s="430"/>
      <c r="Y95" s="430"/>
      <c r="Z95" s="430"/>
      <c r="AA95" s="430"/>
      <c r="AB95" s="430"/>
      <c r="AC95" s="430"/>
      <c r="AD95" s="430"/>
      <c r="AE95" s="430"/>
      <c r="AF95" s="430"/>
      <c r="AG95" s="430"/>
      <c r="AH95" s="430"/>
      <c r="AI95" s="430"/>
      <c r="AJ95" s="430"/>
      <c r="AK95" s="430"/>
      <c r="AL95" s="431"/>
      <c r="AM95" s="432"/>
      <c r="AN95" s="432"/>
      <c r="AO95" s="432"/>
      <c r="AP95" s="432"/>
      <c r="AQ95" s="433"/>
      <c r="AR95" s="432"/>
      <c r="AS95" s="432"/>
      <c r="AT95" s="432"/>
      <c r="AU95" s="432"/>
      <c r="AV95" s="433"/>
      <c r="AW95" s="432"/>
      <c r="AX95" s="432"/>
      <c r="AY95" s="432"/>
      <c r="AZ95" s="432"/>
      <c r="BA95" s="433"/>
    </row>
    <row r="96" spans="1:53" s="434" customFormat="1" ht="18" customHeight="1" outlineLevel="1">
      <c r="A96" s="429"/>
      <c r="B96" s="430"/>
      <c r="C96" s="430"/>
      <c r="D96" s="430"/>
      <c r="E96" s="430"/>
      <c r="F96" s="431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1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1"/>
      <c r="AM96" s="432"/>
      <c r="AN96" s="432"/>
      <c r="AO96" s="432"/>
      <c r="AP96" s="432"/>
      <c r="AQ96" s="433"/>
      <c r="AR96" s="432"/>
      <c r="AS96" s="432"/>
      <c r="AT96" s="432"/>
      <c r="AU96" s="432"/>
      <c r="AV96" s="433"/>
      <c r="AW96" s="432"/>
      <c r="AX96" s="432"/>
      <c r="AY96" s="432"/>
      <c r="AZ96" s="432"/>
      <c r="BA96" s="433"/>
    </row>
    <row r="97" spans="1:53" s="434" customFormat="1" ht="18" customHeight="1" outlineLevel="1">
      <c r="A97" s="429"/>
      <c r="B97" s="430"/>
      <c r="C97" s="430"/>
      <c r="D97" s="430"/>
      <c r="E97" s="430"/>
      <c r="F97" s="431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1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1"/>
      <c r="AM97" s="432"/>
      <c r="AN97" s="432"/>
      <c r="AO97" s="432"/>
      <c r="AP97" s="432"/>
      <c r="AQ97" s="433"/>
      <c r="AR97" s="432"/>
      <c r="AS97" s="432"/>
      <c r="AT97" s="432"/>
      <c r="AU97" s="432"/>
      <c r="AV97" s="433"/>
      <c r="AW97" s="432"/>
      <c r="AX97" s="432"/>
      <c r="AY97" s="432"/>
      <c r="AZ97" s="432"/>
      <c r="BA97" s="433"/>
    </row>
    <row r="98" spans="1:53" s="434" customFormat="1" ht="18" customHeight="1" outlineLevel="1">
      <c r="A98" s="429"/>
      <c r="B98" s="430"/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  <c r="AJ98" s="430"/>
      <c r="AK98" s="430"/>
      <c r="AL98" s="430"/>
      <c r="AM98" s="432"/>
      <c r="AN98" s="432"/>
      <c r="AO98" s="432"/>
      <c r="AP98" s="432"/>
      <c r="AQ98" s="433"/>
      <c r="AR98" s="432"/>
      <c r="AS98" s="432"/>
      <c r="AT98" s="432"/>
      <c r="AU98" s="432"/>
      <c r="AV98" s="433"/>
      <c r="AW98" s="432"/>
      <c r="AX98" s="432"/>
      <c r="AY98" s="432"/>
      <c r="AZ98" s="432"/>
      <c r="BA98" s="433"/>
    </row>
    <row r="99" spans="1:53" s="434" customFormat="1" ht="18" customHeight="1" outlineLevel="1">
      <c r="A99" s="437"/>
      <c r="B99" s="430"/>
      <c r="C99" s="430"/>
      <c r="D99" s="430"/>
      <c r="E99" s="430"/>
      <c r="F99" s="431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1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1"/>
      <c r="AM99" s="432"/>
      <c r="AN99" s="432"/>
      <c r="AO99" s="432"/>
      <c r="AP99" s="432"/>
      <c r="AQ99" s="433"/>
      <c r="AR99" s="432"/>
      <c r="AS99" s="432"/>
      <c r="AT99" s="432"/>
      <c r="AU99" s="432"/>
      <c r="AV99" s="433"/>
      <c r="AW99" s="432"/>
      <c r="AX99" s="432"/>
      <c r="AY99" s="432"/>
      <c r="AZ99" s="432"/>
      <c r="BA99" s="433"/>
    </row>
    <row r="100" spans="1:53" s="434" customFormat="1" ht="18" customHeight="1" outlineLevel="1">
      <c r="A100" s="437"/>
      <c r="B100" s="430"/>
      <c r="C100" s="430"/>
      <c r="D100" s="430"/>
      <c r="E100" s="430"/>
      <c r="F100" s="431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1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1"/>
      <c r="AM100" s="432"/>
      <c r="AN100" s="432"/>
      <c r="AO100" s="432"/>
      <c r="AP100" s="432"/>
      <c r="AQ100" s="433"/>
      <c r="AR100" s="432"/>
      <c r="AS100" s="432"/>
      <c r="AT100" s="432"/>
      <c r="AU100" s="432"/>
      <c r="AV100" s="433"/>
      <c r="AW100" s="432"/>
      <c r="AX100" s="432"/>
      <c r="AY100" s="432"/>
      <c r="AZ100" s="432"/>
      <c r="BA100" s="433"/>
    </row>
    <row r="101" spans="1:53" s="434" customFormat="1" ht="18" customHeight="1" outlineLevel="1">
      <c r="A101" s="429"/>
      <c r="B101" s="430"/>
      <c r="C101" s="430"/>
      <c r="D101" s="430"/>
      <c r="E101" s="430"/>
      <c r="F101" s="431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1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1"/>
      <c r="AM101" s="432"/>
      <c r="AN101" s="432"/>
      <c r="AO101" s="432"/>
      <c r="AP101" s="432"/>
      <c r="AQ101" s="433"/>
      <c r="AR101" s="432"/>
      <c r="AS101" s="432"/>
      <c r="AT101" s="432"/>
      <c r="AU101" s="432"/>
      <c r="AV101" s="433"/>
      <c r="AW101" s="432"/>
      <c r="AX101" s="432"/>
      <c r="AY101" s="432"/>
      <c r="AZ101" s="432"/>
      <c r="BA101" s="433"/>
    </row>
    <row r="102" spans="1:53" s="434" customFormat="1" ht="18" customHeight="1" outlineLevel="1">
      <c r="A102" s="429"/>
      <c r="B102" s="430"/>
      <c r="C102" s="430"/>
      <c r="D102" s="430"/>
      <c r="E102" s="430"/>
      <c r="F102" s="431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1"/>
      <c r="W102" s="430"/>
      <c r="X102" s="430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  <c r="AJ102" s="430"/>
      <c r="AK102" s="430"/>
      <c r="AL102" s="431"/>
      <c r="AM102" s="432"/>
      <c r="AN102" s="432"/>
      <c r="AO102" s="432"/>
      <c r="AP102" s="432"/>
      <c r="AQ102" s="433"/>
      <c r="AR102" s="432"/>
      <c r="AS102" s="432"/>
      <c r="AT102" s="432"/>
      <c r="AU102" s="432"/>
      <c r="AV102" s="433"/>
      <c r="AW102" s="432"/>
      <c r="AX102" s="432"/>
      <c r="AY102" s="432"/>
      <c r="AZ102" s="432"/>
      <c r="BA102" s="433"/>
    </row>
    <row r="103" spans="1:53" s="434" customFormat="1" ht="18" customHeight="1" outlineLevel="1">
      <c r="A103" s="429"/>
      <c r="B103" s="430"/>
      <c r="C103" s="430"/>
      <c r="D103" s="430"/>
      <c r="E103" s="430"/>
      <c r="F103" s="431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1"/>
      <c r="W103" s="430"/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1"/>
      <c r="AM103" s="432"/>
      <c r="AN103" s="432"/>
      <c r="AO103" s="432"/>
      <c r="AP103" s="432"/>
      <c r="AQ103" s="433"/>
      <c r="AR103" s="432"/>
      <c r="AS103" s="432"/>
      <c r="AT103" s="432"/>
      <c r="AU103" s="432"/>
      <c r="AV103" s="433"/>
      <c r="AW103" s="432"/>
      <c r="AX103" s="432"/>
      <c r="AY103" s="432"/>
      <c r="AZ103" s="432"/>
      <c r="BA103" s="433"/>
    </row>
    <row r="104" spans="1:53" s="434" customFormat="1" ht="18" customHeight="1" outlineLevel="1">
      <c r="A104" s="429"/>
      <c r="B104" s="430"/>
      <c r="C104" s="430"/>
      <c r="D104" s="430"/>
      <c r="E104" s="430"/>
      <c r="F104" s="431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1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1"/>
      <c r="AM104" s="432"/>
      <c r="AN104" s="432"/>
      <c r="AO104" s="432"/>
      <c r="AP104" s="432"/>
      <c r="AQ104" s="433"/>
      <c r="AR104" s="432"/>
      <c r="AS104" s="432"/>
      <c r="AT104" s="432"/>
      <c r="AU104" s="432"/>
      <c r="AV104" s="433"/>
      <c r="AW104" s="432"/>
      <c r="AX104" s="432"/>
      <c r="AY104" s="432"/>
      <c r="AZ104" s="432"/>
      <c r="BA104" s="433"/>
    </row>
    <row r="105" spans="1:53" s="434" customFormat="1" ht="18" customHeight="1" outlineLevel="1">
      <c r="A105" s="429"/>
      <c r="B105" s="430"/>
      <c r="C105" s="430"/>
      <c r="D105" s="430"/>
      <c r="E105" s="430"/>
      <c r="F105" s="431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1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1"/>
      <c r="AM105" s="432"/>
      <c r="AN105" s="432"/>
      <c r="AO105" s="432"/>
      <c r="AP105" s="432"/>
      <c r="AQ105" s="433"/>
      <c r="AR105" s="432"/>
      <c r="AS105" s="432"/>
      <c r="AT105" s="432"/>
      <c r="AU105" s="432"/>
      <c r="AV105" s="433"/>
      <c r="AW105" s="432"/>
      <c r="AX105" s="432"/>
      <c r="AY105" s="432"/>
      <c r="AZ105" s="432"/>
      <c r="BA105" s="433"/>
    </row>
    <row r="106" spans="1:53" s="434" customFormat="1" ht="18" customHeight="1" outlineLevel="1">
      <c r="A106" s="429"/>
      <c r="B106" s="430"/>
      <c r="C106" s="430"/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  <c r="AJ106" s="430"/>
      <c r="AK106" s="430"/>
      <c r="AL106" s="430"/>
      <c r="AM106" s="432"/>
      <c r="AN106" s="432"/>
      <c r="AO106" s="432"/>
      <c r="AP106" s="432"/>
      <c r="AQ106" s="433"/>
      <c r="AR106" s="432"/>
      <c r="AS106" s="432"/>
      <c r="AT106" s="432"/>
      <c r="AU106" s="432"/>
      <c r="AV106" s="433"/>
      <c r="AW106" s="432"/>
      <c r="AX106" s="432"/>
      <c r="AY106" s="432"/>
      <c r="AZ106" s="432"/>
      <c r="BA106" s="433"/>
    </row>
    <row r="107" spans="1:53" s="439" customFormat="1" ht="31.5" customHeight="1">
      <c r="A107" s="438"/>
      <c r="B107" s="430"/>
      <c r="C107" s="430"/>
      <c r="D107" s="430"/>
      <c r="E107" s="430"/>
      <c r="F107" s="431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1"/>
      <c r="W107" s="430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1"/>
      <c r="AM107" s="432"/>
      <c r="AN107" s="432"/>
      <c r="AO107" s="432"/>
      <c r="AP107" s="432"/>
      <c r="AQ107" s="433"/>
      <c r="AR107" s="432"/>
      <c r="AS107" s="432"/>
      <c r="AT107" s="432"/>
      <c r="AU107" s="432"/>
      <c r="AV107" s="433"/>
      <c r="AW107" s="432"/>
      <c r="AX107" s="432"/>
      <c r="AY107" s="432"/>
      <c r="AZ107" s="432"/>
      <c r="BA107" s="433"/>
    </row>
    <row r="108" spans="1:53" s="439" customFormat="1" ht="15.75" customHeight="1">
      <c r="A108" s="437"/>
      <c r="B108" s="430"/>
      <c r="C108" s="430"/>
      <c r="D108" s="430"/>
      <c r="E108" s="430"/>
      <c r="F108" s="431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1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1"/>
      <c r="AM108" s="432"/>
      <c r="AN108" s="432"/>
      <c r="AO108" s="432"/>
      <c r="AP108" s="432"/>
      <c r="AQ108" s="433"/>
      <c r="AR108" s="432"/>
      <c r="AS108" s="432"/>
      <c r="AT108" s="432"/>
      <c r="AU108" s="432"/>
      <c r="AV108" s="433"/>
      <c r="AW108" s="432"/>
      <c r="AX108" s="432"/>
      <c r="AY108" s="432"/>
      <c r="AZ108" s="432"/>
      <c r="BA108" s="433"/>
    </row>
    <row r="109" spans="1:53" s="434" customFormat="1" ht="15.75" customHeight="1">
      <c r="A109" s="429"/>
      <c r="B109" s="430"/>
      <c r="C109" s="430"/>
      <c r="D109" s="430"/>
      <c r="E109" s="430"/>
      <c r="F109" s="431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1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  <c r="AJ109" s="430"/>
      <c r="AK109" s="430"/>
      <c r="AL109" s="431"/>
      <c r="AM109" s="432"/>
      <c r="AN109" s="432"/>
      <c r="AO109" s="432"/>
      <c r="AP109" s="432"/>
      <c r="AQ109" s="433"/>
      <c r="AR109" s="432"/>
      <c r="AS109" s="432"/>
      <c r="AT109" s="432"/>
      <c r="AU109" s="432"/>
      <c r="AV109" s="433"/>
      <c r="AW109" s="432"/>
      <c r="AX109" s="432"/>
      <c r="AY109" s="432"/>
      <c r="AZ109" s="432"/>
      <c r="BA109" s="433"/>
    </row>
    <row r="110" spans="1:53" s="434" customFormat="1" ht="15.75" customHeight="1">
      <c r="A110" s="429"/>
      <c r="B110" s="430"/>
      <c r="C110" s="430"/>
      <c r="D110" s="430"/>
      <c r="E110" s="430"/>
      <c r="F110" s="431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1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1"/>
      <c r="AM110" s="432"/>
      <c r="AN110" s="432"/>
      <c r="AO110" s="432"/>
      <c r="AP110" s="432"/>
      <c r="AQ110" s="433"/>
      <c r="AR110" s="432"/>
      <c r="AS110" s="432"/>
      <c r="AT110" s="432"/>
      <c r="AU110" s="432"/>
      <c r="AV110" s="433"/>
      <c r="AW110" s="432"/>
      <c r="AX110" s="432"/>
      <c r="AY110" s="432"/>
      <c r="AZ110" s="432"/>
      <c r="BA110" s="433"/>
    </row>
    <row r="111" spans="1:53" s="434" customFormat="1" ht="15.75" customHeight="1">
      <c r="A111" s="429"/>
      <c r="B111" s="430"/>
      <c r="C111" s="430"/>
      <c r="D111" s="430"/>
      <c r="E111" s="430"/>
      <c r="F111" s="431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1"/>
      <c r="W111" s="430"/>
      <c r="X111" s="430"/>
      <c r="Y111" s="430"/>
      <c r="Z111" s="430"/>
      <c r="AA111" s="430"/>
      <c r="AB111" s="430"/>
      <c r="AC111" s="430"/>
      <c r="AD111" s="430"/>
      <c r="AE111" s="430"/>
      <c r="AF111" s="430"/>
      <c r="AG111" s="430"/>
      <c r="AH111" s="430"/>
      <c r="AI111" s="430"/>
      <c r="AJ111" s="430"/>
      <c r="AK111" s="430"/>
      <c r="AL111" s="431"/>
      <c r="AM111" s="432"/>
      <c r="AN111" s="432"/>
      <c r="AO111" s="432"/>
      <c r="AP111" s="432"/>
      <c r="AQ111" s="433"/>
      <c r="AR111" s="432"/>
      <c r="AS111" s="432"/>
      <c r="AT111" s="432"/>
      <c r="AU111" s="432"/>
      <c r="AV111" s="433"/>
      <c r="AW111" s="432"/>
      <c r="AX111" s="432"/>
      <c r="AY111" s="432"/>
      <c r="AZ111" s="432"/>
      <c r="BA111" s="433"/>
    </row>
    <row r="112" spans="1:53" s="434" customFormat="1" ht="15.75" customHeight="1">
      <c r="A112" s="429"/>
      <c r="B112" s="430"/>
      <c r="C112" s="430"/>
      <c r="D112" s="430"/>
      <c r="E112" s="430"/>
      <c r="F112" s="431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1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1"/>
      <c r="AM112" s="432"/>
      <c r="AN112" s="432"/>
      <c r="AO112" s="432"/>
      <c r="AP112" s="432"/>
      <c r="AQ112" s="433"/>
      <c r="AR112" s="432"/>
      <c r="AS112" s="432"/>
      <c r="AT112" s="432"/>
      <c r="AU112" s="432"/>
      <c r="AV112" s="433"/>
      <c r="AW112" s="432"/>
      <c r="AX112" s="432"/>
      <c r="AY112" s="432"/>
      <c r="AZ112" s="432"/>
      <c r="BA112" s="433"/>
    </row>
    <row r="113" spans="1:53" s="434" customFormat="1" ht="15.75" customHeight="1">
      <c r="A113" s="429"/>
      <c r="B113" s="430"/>
      <c r="C113" s="430"/>
      <c r="D113" s="430"/>
      <c r="E113" s="430"/>
      <c r="F113" s="431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1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1"/>
      <c r="AM113" s="432"/>
      <c r="AN113" s="432"/>
      <c r="AO113" s="432"/>
      <c r="AP113" s="432"/>
      <c r="AQ113" s="433"/>
      <c r="AR113" s="432"/>
      <c r="AS113" s="432"/>
      <c r="AT113" s="432"/>
      <c r="AU113" s="432"/>
      <c r="AV113" s="433"/>
      <c r="AW113" s="432"/>
      <c r="AX113" s="432"/>
      <c r="AY113" s="432"/>
      <c r="AZ113" s="432"/>
      <c r="BA113" s="433"/>
    </row>
    <row r="114" spans="1:53" s="434" customFormat="1" ht="15.75" customHeight="1">
      <c r="A114" s="429"/>
      <c r="B114" s="430"/>
      <c r="C114" s="430"/>
      <c r="D114" s="430"/>
      <c r="E114" s="430"/>
      <c r="F114" s="431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0"/>
      <c r="AD114" s="430"/>
      <c r="AE114" s="430"/>
      <c r="AF114" s="430"/>
      <c r="AG114" s="430"/>
      <c r="AH114" s="430"/>
      <c r="AI114" s="430"/>
      <c r="AJ114" s="430"/>
      <c r="AK114" s="430"/>
      <c r="AL114" s="430"/>
      <c r="AM114" s="432"/>
      <c r="AN114" s="432"/>
      <c r="AO114" s="432"/>
      <c r="AP114" s="432"/>
      <c r="AQ114" s="433"/>
      <c r="AR114" s="432"/>
      <c r="AS114" s="432"/>
      <c r="AT114" s="432"/>
      <c r="AU114" s="432"/>
      <c r="AV114" s="433"/>
      <c r="AW114" s="432"/>
      <c r="AX114" s="432"/>
      <c r="AY114" s="432"/>
      <c r="AZ114" s="432"/>
      <c r="BA114" s="433"/>
    </row>
    <row r="115" spans="1:53" s="434" customFormat="1" ht="18" customHeight="1">
      <c r="A115" s="437"/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  <c r="AM115" s="432"/>
      <c r="AN115" s="432"/>
      <c r="AO115" s="432"/>
      <c r="AP115" s="432"/>
      <c r="AQ115" s="433"/>
      <c r="AR115" s="432"/>
      <c r="AS115" s="432"/>
      <c r="AT115" s="432"/>
      <c r="AU115" s="432"/>
      <c r="AV115" s="433"/>
      <c r="AW115" s="432"/>
      <c r="AX115" s="432"/>
      <c r="AY115" s="432"/>
      <c r="AZ115" s="432"/>
      <c r="BA115" s="433"/>
    </row>
    <row r="116" spans="1:53" s="434" customFormat="1" ht="21" customHeight="1">
      <c r="A116" s="438"/>
      <c r="B116" s="430"/>
      <c r="C116" s="430"/>
      <c r="D116" s="430"/>
      <c r="E116" s="430"/>
      <c r="F116" s="431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1"/>
      <c r="W116" s="430"/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430"/>
      <c r="AI116" s="430"/>
      <c r="AJ116" s="430"/>
      <c r="AK116" s="430"/>
      <c r="AL116" s="431"/>
      <c r="AM116" s="432"/>
      <c r="AN116" s="432"/>
      <c r="AO116" s="432"/>
      <c r="AP116" s="432"/>
      <c r="AQ116" s="433"/>
      <c r="AR116" s="432"/>
      <c r="AS116" s="432"/>
      <c r="AT116" s="432"/>
      <c r="AU116" s="432"/>
      <c r="AV116" s="433"/>
      <c r="AW116" s="432"/>
      <c r="AX116" s="432"/>
      <c r="AY116" s="432"/>
      <c r="AZ116" s="432"/>
      <c r="BA116" s="433"/>
    </row>
    <row r="117" spans="1:53" s="434" customFormat="1" ht="15.75" customHeight="1">
      <c r="A117" s="437"/>
      <c r="B117" s="430"/>
      <c r="C117" s="430"/>
      <c r="D117" s="430"/>
      <c r="E117" s="430"/>
      <c r="F117" s="431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1"/>
      <c r="W117" s="430"/>
      <c r="X117" s="430"/>
      <c r="Y117" s="430"/>
      <c r="Z117" s="430"/>
      <c r="AA117" s="430"/>
      <c r="AB117" s="430"/>
      <c r="AC117" s="430"/>
      <c r="AD117" s="430"/>
      <c r="AE117" s="430"/>
      <c r="AF117" s="430"/>
      <c r="AG117" s="430"/>
      <c r="AH117" s="430"/>
      <c r="AI117" s="430"/>
      <c r="AJ117" s="430"/>
      <c r="AK117" s="430"/>
      <c r="AL117" s="431"/>
      <c r="AM117" s="432"/>
      <c r="AN117" s="432"/>
      <c r="AO117" s="432"/>
      <c r="AP117" s="432"/>
      <c r="AQ117" s="433"/>
      <c r="AR117" s="432"/>
      <c r="AS117" s="432"/>
      <c r="AT117" s="432"/>
      <c r="AU117" s="432"/>
      <c r="AV117" s="433"/>
      <c r="AW117" s="432"/>
      <c r="AX117" s="432"/>
      <c r="AY117" s="432"/>
      <c r="AZ117" s="432"/>
      <c r="BA117" s="433"/>
    </row>
    <row r="118" spans="1:53" s="434" customFormat="1" ht="15.75" customHeight="1">
      <c r="A118" s="429"/>
      <c r="B118" s="430"/>
      <c r="C118" s="430"/>
      <c r="D118" s="430"/>
      <c r="E118" s="430"/>
      <c r="F118" s="431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1"/>
      <c r="W118" s="430"/>
      <c r="X118" s="430"/>
      <c r="Y118" s="430"/>
      <c r="Z118" s="430"/>
      <c r="AA118" s="430"/>
      <c r="AB118" s="430"/>
      <c r="AC118" s="430"/>
      <c r="AD118" s="430"/>
      <c r="AE118" s="430"/>
      <c r="AF118" s="430"/>
      <c r="AG118" s="430"/>
      <c r="AH118" s="430"/>
      <c r="AI118" s="430"/>
      <c r="AJ118" s="430"/>
      <c r="AK118" s="430"/>
      <c r="AL118" s="431"/>
      <c r="AM118" s="432"/>
      <c r="AN118" s="432"/>
      <c r="AO118" s="432"/>
      <c r="AP118" s="432"/>
      <c r="AQ118" s="433"/>
      <c r="AR118" s="432"/>
      <c r="AS118" s="432"/>
      <c r="AT118" s="432"/>
      <c r="AU118" s="432"/>
      <c r="AV118" s="433"/>
      <c r="AW118" s="432"/>
      <c r="AX118" s="432"/>
      <c r="AY118" s="432"/>
      <c r="AZ118" s="432"/>
      <c r="BA118" s="433"/>
    </row>
    <row r="119" spans="1:53" s="434" customFormat="1" ht="15.75" customHeight="1">
      <c r="A119" s="429"/>
      <c r="B119" s="430"/>
      <c r="C119" s="430"/>
      <c r="D119" s="430"/>
      <c r="E119" s="430"/>
      <c r="F119" s="431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1"/>
      <c r="W119" s="430"/>
      <c r="X119" s="430"/>
      <c r="Y119" s="430"/>
      <c r="Z119" s="430"/>
      <c r="AA119" s="430"/>
      <c r="AB119" s="430"/>
      <c r="AC119" s="430"/>
      <c r="AD119" s="430"/>
      <c r="AE119" s="430"/>
      <c r="AF119" s="430"/>
      <c r="AG119" s="430"/>
      <c r="AH119" s="430"/>
      <c r="AI119" s="430"/>
      <c r="AJ119" s="430"/>
      <c r="AK119" s="430"/>
      <c r="AL119" s="431"/>
      <c r="AM119" s="432"/>
      <c r="AN119" s="432"/>
      <c r="AO119" s="432"/>
      <c r="AP119" s="432"/>
      <c r="AQ119" s="433"/>
      <c r="AR119" s="432"/>
      <c r="AS119" s="432"/>
      <c r="AT119" s="432"/>
      <c r="AU119" s="432"/>
      <c r="AV119" s="433"/>
      <c r="AW119" s="432"/>
      <c r="AX119" s="432"/>
      <c r="AY119" s="432"/>
      <c r="AZ119" s="432"/>
      <c r="BA119" s="433"/>
    </row>
    <row r="120" spans="1:53" s="434" customFormat="1" ht="15.75" customHeight="1">
      <c r="A120" s="429"/>
      <c r="B120" s="430"/>
      <c r="C120" s="430"/>
      <c r="D120" s="430"/>
      <c r="E120" s="430"/>
      <c r="F120" s="431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1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1"/>
      <c r="AM120" s="432"/>
      <c r="AN120" s="432"/>
      <c r="AO120" s="432"/>
      <c r="AP120" s="432"/>
      <c r="AQ120" s="433"/>
      <c r="AR120" s="432"/>
      <c r="AS120" s="432"/>
      <c r="AT120" s="432"/>
      <c r="AU120" s="432"/>
      <c r="AV120" s="433"/>
      <c r="AW120" s="432"/>
      <c r="AX120" s="432"/>
      <c r="AY120" s="432"/>
      <c r="AZ120" s="432"/>
      <c r="BA120" s="433"/>
    </row>
    <row r="121" spans="1:53" s="434" customFormat="1" ht="15.75" customHeight="1">
      <c r="A121" s="429"/>
      <c r="B121" s="430"/>
      <c r="C121" s="430"/>
      <c r="D121" s="430"/>
      <c r="E121" s="430"/>
      <c r="F121" s="431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1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30"/>
      <c r="AJ121" s="430"/>
      <c r="AK121" s="430"/>
      <c r="AL121" s="431"/>
      <c r="AM121" s="432"/>
      <c r="AN121" s="432"/>
      <c r="AO121" s="432"/>
      <c r="AP121" s="432"/>
      <c r="AQ121" s="433"/>
      <c r="AR121" s="432"/>
      <c r="AS121" s="432"/>
      <c r="AT121" s="432"/>
      <c r="AU121" s="432"/>
      <c r="AV121" s="433"/>
      <c r="AW121" s="432"/>
      <c r="AX121" s="432"/>
      <c r="AY121" s="432"/>
      <c r="AZ121" s="432"/>
      <c r="BA121" s="433"/>
    </row>
    <row r="122" spans="1:53" s="434" customFormat="1" ht="15.75" customHeight="1">
      <c r="A122" s="429"/>
      <c r="B122" s="430"/>
      <c r="C122" s="430"/>
      <c r="D122" s="430"/>
      <c r="E122" s="430"/>
      <c r="F122" s="431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1"/>
      <c r="W122" s="430"/>
      <c r="X122" s="430"/>
      <c r="Y122" s="430"/>
      <c r="Z122" s="430"/>
      <c r="AA122" s="430"/>
      <c r="AB122" s="430"/>
      <c r="AC122" s="430"/>
      <c r="AD122" s="430"/>
      <c r="AE122" s="430"/>
      <c r="AF122" s="430"/>
      <c r="AG122" s="430"/>
      <c r="AH122" s="430"/>
      <c r="AI122" s="430"/>
      <c r="AJ122" s="430"/>
      <c r="AK122" s="430"/>
      <c r="AL122" s="431"/>
      <c r="AM122" s="432"/>
      <c r="AN122" s="432"/>
      <c r="AO122" s="432"/>
      <c r="AP122" s="432"/>
      <c r="AQ122" s="433"/>
      <c r="AR122" s="432"/>
      <c r="AS122" s="432"/>
      <c r="AT122" s="432"/>
      <c r="AU122" s="432"/>
      <c r="AV122" s="433"/>
      <c r="AW122" s="432"/>
      <c r="AX122" s="432"/>
      <c r="AY122" s="432"/>
      <c r="AZ122" s="432"/>
      <c r="BA122" s="433"/>
    </row>
    <row r="123" spans="1:53" s="434" customFormat="1" ht="15.75" customHeight="1">
      <c r="A123" s="429"/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  <c r="AL123" s="430"/>
      <c r="AM123" s="432"/>
      <c r="AN123" s="432"/>
      <c r="AO123" s="432"/>
      <c r="AP123" s="432"/>
      <c r="AQ123" s="433"/>
      <c r="AR123" s="432"/>
      <c r="AS123" s="432"/>
      <c r="AT123" s="432"/>
      <c r="AU123" s="432"/>
      <c r="AV123" s="433"/>
      <c r="AW123" s="432"/>
      <c r="AX123" s="432"/>
      <c r="AY123" s="432"/>
      <c r="AZ123" s="432"/>
      <c r="BA123" s="433"/>
    </row>
    <row r="124" spans="1:53" s="434" customFormat="1" ht="20.100000000000001" customHeight="1" outlineLevel="1">
      <c r="A124" s="438"/>
      <c r="B124" s="430"/>
      <c r="C124" s="430"/>
      <c r="D124" s="430"/>
      <c r="E124" s="430"/>
      <c r="F124" s="431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1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1"/>
      <c r="AM124" s="432"/>
      <c r="AN124" s="432"/>
      <c r="AO124" s="432"/>
      <c r="AP124" s="432"/>
      <c r="AQ124" s="433"/>
      <c r="AR124" s="432"/>
      <c r="AS124" s="432"/>
      <c r="AT124" s="432"/>
      <c r="AU124" s="432"/>
      <c r="AV124" s="433"/>
      <c r="AW124" s="432"/>
      <c r="AX124" s="432"/>
      <c r="AY124" s="432"/>
      <c r="AZ124" s="432"/>
      <c r="BA124" s="433"/>
    </row>
    <row r="125" spans="1:53" s="434" customFormat="1" ht="20.100000000000001" customHeight="1" outlineLevel="1">
      <c r="A125" s="429"/>
      <c r="B125" s="430"/>
      <c r="C125" s="430"/>
      <c r="D125" s="430"/>
      <c r="E125" s="430"/>
      <c r="F125" s="431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1"/>
      <c r="W125" s="430"/>
      <c r="X125" s="430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1"/>
      <c r="AM125" s="432"/>
      <c r="AN125" s="432"/>
      <c r="AO125" s="432"/>
      <c r="AP125" s="432"/>
      <c r="AQ125" s="433"/>
      <c r="AR125" s="432"/>
      <c r="AS125" s="432"/>
      <c r="AT125" s="432"/>
      <c r="AU125" s="432"/>
      <c r="AV125" s="433"/>
      <c r="AW125" s="432"/>
      <c r="AX125" s="432"/>
      <c r="AY125" s="432"/>
      <c r="AZ125" s="432"/>
      <c r="BA125" s="433"/>
    </row>
    <row r="126" spans="1:53" s="434" customFormat="1" ht="18.75" outlineLevel="1">
      <c r="A126" s="429"/>
      <c r="B126" s="430"/>
      <c r="C126" s="430"/>
      <c r="D126" s="430"/>
      <c r="E126" s="430"/>
      <c r="F126" s="431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1"/>
      <c r="W126" s="430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1"/>
      <c r="AM126" s="432"/>
      <c r="AN126" s="432"/>
      <c r="AO126" s="432"/>
      <c r="AP126" s="432"/>
      <c r="AQ126" s="433"/>
      <c r="AR126" s="432"/>
      <c r="AS126" s="432"/>
      <c r="AT126" s="432"/>
      <c r="AU126" s="432"/>
      <c r="AV126" s="433"/>
      <c r="AW126" s="432"/>
      <c r="AX126" s="432"/>
      <c r="AY126" s="432"/>
      <c r="AZ126" s="432"/>
      <c r="BA126" s="433"/>
    </row>
    <row r="127" spans="1:53" s="434" customFormat="1" ht="18.75" outlineLevel="1">
      <c r="A127" s="429"/>
      <c r="B127" s="430"/>
      <c r="C127" s="430"/>
      <c r="D127" s="430"/>
      <c r="E127" s="430"/>
      <c r="F127" s="431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1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1"/>
      <c r="AM127" s="432"/>
      <c r="AN127" s="432"/>
      <c r="AO127" s="432"/>
      <c r="AP127" s="432"/>
      <c r="AQ127" s="433"/>
      <c r="AR127" s="432"/>
      <c r="AS127" s="432"/>
      <c r="AT127" s="432"/>
      <c r="AU127" s="432"/>
      <c r="AV127" s="433"/>
      <c r="AW127" s="432"/>
      <c r="AX127" s="432"/>
      <c r="AY127" s="432"/>
      <c r="AZ127" s="432"/>
      <c r="BA127" s="433"/>
    </row>
    <row r="128" spans="1:53" s="434" customFormat="1" ht="18.75" outlineLevel="1">
      <c r="A128" s="429"/>
      <c r="B128" s="430"/>
      <c r="C128" s="430"/>
      <c r="D128" s="430"/>
      <c r="E128" s="430"/>
      <c r="F128" s="431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1"/>
      <c r="W128" s="430"/>
      <c r="X128" s="430"/>
      <c r="Y128" s="430"/>
      <c r="Z128" s="430"/>
      <c r="AA128" s="430"/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1"/>
      <c r="AM128" s="432"/>
      <c r="AN128" s="432"/>
      <c r="AO128" s="432"/>
      <c r="AP128" s="432"/>
      <c r="AQ128" s="433"/>
      <c r="AR128" s="432"/>
      <c r="AS128" s="432"/>
      <c r="AT128" s="432"/>
      <c r="AU128" s="432"/>
      <c r="AV128" s="433"/>
      <c r="AW128" s="432"/>
      <c r="AX128" s="432"/>
      <c r="AY128" s="432"/>
      <c r="AZ128" s="432"/>
      <c r="BA128" s="433"/>
    </row>
    <row r="129" spans="1:53" s="434" customFormat="1" ht="18.75" outlineLevel="1">
      <c r="A129" s="429"/>
      <c r="B129" s="430"/>
      <c r="C129" s="430"/>
      <c r="D129" s="430"/>
      <c r="E129" s="430"/>
      <c r="F129" s="431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1"/>
      <c r="W129" s="430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1"/>
      <c r="AM129" s="432"/>
      <c r="AN129" s="432"/>
      <c r="AO129" s="432"/>
      <c r="AP129" s="432"/>
      <c r="AQ129" s="433"/>
      <c r="AR129" s="432"/>
      <c r="AS129" s="432"/>
      <c r="AT129" s="432"/>
      <c r="AU129" s="432"/>
      <c r="AV129" s="433"/>
      <c r="AW129" s="432"/>
      <c r="AX129" s="432"/>
      <c r="AY129" s="432"/>
      <c r="AZ129" s="432"/>
      <c r="BA129" s="433"/>
    </row>
    <row r="130" spans="1:53" s="434" customFormat="1" ht="19.5" customHeight="1" outlineLevel="1">
      <c r="A130" s="429"/>
      <c r="B130" s="430"/>
      <c r="C130" s="430"/>
      <c r="D130" s="430"/>
      <c r="E130" s="430"/>
      <c r="F130" s="431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1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1"/>
      <c r="AM130" s="432"/>
      <c r="AN130" s="432"/>
      <c r="AO130" s="432"/>
      <c r="AP130" s="432"/>
      <c r="AQ130" s="433"/>
      <c r="AR130" s="432"/>
      <c r="AS130" s="432"/>
      <c r="AT130" s="432"/>
      <c r="AU130" s="432"/>
      <c r="AV130" s="433"/>
      <c r="AW130" s="432"/>
      <c r="AX130" s="432"/>
      <c r="AY130" s="432"/>
      <c r="AZ130" s="432"/>
      <c r="BA130" s="433"/>
    </row>
    <row r="131" spans="1:53" s="434" customFormat="1" ht="18" customHeight="1" outlineLevel="1">
      <c r="A131" s="429"/>
      <c r="B131" s="430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2"/>
      <c r="AN131" s="432"/>
      <c r="AO131" s="432"/>
      <c r="AP131" s="432"/>
      <c r="AQ131" s="433"/>
      <c r="AR131" s="432"/>
      <c r="AS131" s="432"/>
      <c r="AT131" s="432"/>
      <c r="AU131" s="432"/>
      <c r="AV131" s="433"/>
      <c r="AW131" s="432"/>
      <c r="AX131" s="432"/>
      <c r="AY131" s="432"/>
      <c r="AZ131" s="432"/>
      <c r="BA131" s="433"/>
    </row>
    <row r="132" spans="1:53" s="434" customFormat="1" ht="20.100000000000001" customHeight="1" outlineLevel="1">
      <c r="A132" s="438"/>
      <c r="B132" s="430"/>
      <c r="C132" s="430"/>
      <c r="D132" s="430"/>
      <c r="E132" s="430"/>
      <c r="F132" s="431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1"/>
      <c r="W132" s="430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1"/>
      <c r="AM132" s="432"/>
      <c r="AN132" s="432"/>
      <c r="AO132" s="432"/>
      <c r="AP132" s="432"/>
      <c r="AQ132" s="433"/>
      <c r="AR132" s="432"/>
      <c r="AS132" s="432"/>
      <c r="AT132" s="432"/>
      <c r="AU132" s="432"/>
      <c r="AV132" s="433"/>
      <c r="AW132" s="432"/>
      <c r="AX132" s="432"/>
      <c r="AY132" s="432"/>
      <c r="AZ132" s="432"/>
      <c r="BA132" s="433"/>
    </row>
    <row r="133" spans="1:53" s="434" customFormat="1" ht="20.100000000000001" customHeight="1" outlineLevel="1">
      <c r="A133" s="429"/>
      <c r="B133" s="430"/>
      <c r="C133" s="430"/>
      <c r="D133" s="430"/>
      <c r="E133" s="430"/>
      <c r="F133" s="431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1"/>
      <c r="W133" s="430"/>
      <c r="X133" s="430"/>
      <c r="Y133" s="430"/>
      <c r="Z133" s="430"/>
      <c r="AA133" s="430"/>
      <c r="AB133" s="430"/>
      <c r="AC133" s="430"/>
      <c r="AD133" s="430"/>
      <c r="AE133" s="430"/>
      <c r="AF133" s="430"/>
      <c r="AG133" s="430"/>
      <c r="AH133" s="430"/>
      <c r="AI133" s="430"/>
      <c r="AJ133" s="430"/>
      <c r="AK133" s="430"/>
      <c r="AL133" s="431"/>
      <c r="AM133" s="432"/>
      <c r="AN133" s="432"/>
      <c r="AO133" s="432"/>
      <c r="AP133" s="432"/>
      <c r="AQ133" s="433"/>
      <c r="AR133" s="432"/>
      <c r="AS133" s="432"/>
      <c r="AT133" s="432"/>
      <c r="AU133" s="432"/>
      <c r="AV133" s="433"/>
      <c r="AW133" s="432"/>
      <c r="AX133" s="432"/>
      <c r="AY133" s="432"/>
      <c r="AZ133" s="432"/>
      <c r="BA133" s="433"/>
    </row>
    <row r="134" spans="1:53" s="434" customFormat="1" ht="18.75" outlineLevel="1">
      <c r="A134" s="429"/>
      <c r="B134" s="430"/>
      <c r="C134" s="430"/>
      <c r="D134" s="430"/>
      <c r="E134" s="430"/>
      <c r="F134" s="431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  <c r="T134" s="430"/>
      <c r="U134" s="430"/>
      <c r="V134" s="431"/>
      <c r="W134" s="430"/>
      <c r="X134" s="430"/>
      <c r="Y134" s="430"/>
      <c r="Z134" s="430"/>
      <c r="AA134" s="430"/>
      <c r="AB134" s="430"/>
      <c r="AC134" s="430"/>
      <c r="AD134" s="430"/>
      <c r="AE134" s="430"/>
      <c r="AF134" s="430"/>
      <c r="AG134" s="430"/>
      <c r="AH134" s="430"/>
      <c r="AI134" s="430"/>
      <c r="AJ134" s="430"/>
      <c r="AK134" s="430"/>
      <c r="AL134" s="431"/>
      <c r="AM134" s="432"/>
      <c r="AN134" s="432"/>
      <c r="AO134" s="432"/>
      <c r="AP134" s="432"/>
      <c r="AQ134" s="433"/>
      <c r="AR134" s="432"/>
      <c r="AS134" s="432"/>
      <c r="AT134" s="432"/>
      <c r="AU134" s="432"/>
      <c r="AV134" s="433"/>
      <c r="AW134" s="432"/>
      <c r="AX134" s="432"/>
      <c r="AY134" s="432"/>
      <c r="AZ134" s="432"/>
      <c r="BA134" s="433"/>
    </row>
    <row r="135" spans="1:53" s="434" customFormat="1" ht="18.75" outlineLevel="1">
      <c r="A135" s="429"/>
      <c r="B135" s="430"/>
      <c r="C135" s="430"/>
      <c r="D135" s="430"/>
      <c r="E135" s="430"/>
      <c r="F135" s="431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1"/>
      <c r="W135" s="430"/>
      <c r="X135" s="430"/>
      <c r="Y135" s="430"/>
      <c r="Z135" s="430"/>
      <c r="AA135" s="430"/>
      <c r="AB135" s="430"/>
      <c r="AC135" s="430"/>
      <c r="AD135" s="430"/>
      <c r="AE135" s="430"/>
      <c r="AF135" s="430"/>
      <c r="AG135" s="430"/>
      <c r="AH135" s="430"/>
      <c r="AI135" s="430"/>
      <c r="AJ135" s="430"/>
      <c r="AK135" s="430"/>
      <c r="AL135" s="431"/>
      <c r="AM135" s="432"/>
      <c r="AN135" s="432"/>
      <c r="AO135" s="432"/>
      <c r="AP135" s="432"/>
      <c r="AQ135" s="433"/>
      <c r="AR135" s="432"/>
      <c r="AS135" s="432"/>
      <c r="AT135" s="432"/>
      <c r="AU135" s="432"/>
      <c r="AV135" s="433"/>
      <c r="AW135" s="432"/>
      <c r="AX135" s="432"/>
      <c r="AY135" s="432"/>
      <c r="AZ135" s="432"/>
      <c r="BA135" s="433"/>
    </row>
    <row r="136" spans="1:53" s="434" customFormat="1" ht="18.75" outlineLevel="1">
      <c r="A136" s="429"/>
      <c r="B136" s="430"/>
      <c r="C136" s="430"/>
      <c r="D136" s="430"/>
      <c r="E136" s="430"/>
      <c r="F136" s="431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1"/>
      <c r="W136" s="430"/>
      <c r="X136" s="430"/>
      <c r="Y136" s="430"/>
      <c r="Z136" s="430"/>
      <c r="AA136" s="430"/>
      <c r="AB136" s="430"/>
      <c r="AC136" s="430"/>
      <c r="AD136" s="430"/>
      <c r="AE136" s="430"/>
      <c r="AF136" s="430"/>
      <c r="AG136" s="430"/>
      <c r="AH136" s="430"/>
      <c r="AI136" s="430"/>
      <c r="AJ136" s="430"/>
      <c r="AK136" s="430"/>
      <c r="AL136" s="431"/>
      <c r="AM136" s="432"/>
      <c r="AN136" s="432"/>
      <c r="AO136" s="432"/>
      <c r="AP136" s="432"/>
      <c r="AQ136" s="433"/>
      <c r="AR136" s="432"/>
      <c r="AS136" s="432"/>
      <c r="AT136" s="432"/>
      <c r="AU136" s="432"/>
      <c r="AV136" s="433"/>
      <c r="AW136" s="432"/>
      <c r="AX136" s="432"/>
      <c r="AY136" s="432"/>
      <c r="AZ136" s="432"/>
      <c r="BA136" s="433"/>
    </row>
    <row r="137" spans="1:53" s="434" customFormat="1" ht="18.75" outlineLevel="1">
      <c r="A137" s="429"/>
      <c r="B137" s="430"/>
      <c r="C137" s="430"/>
      <c r="D137" s="430"/>
      <c r="E137" s="430"/>
      <c r="F137" s="431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1"/>
      <c r="W137" s="430"/>
      <c r="X137" s="430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1"/>
      <c r="AM137" s="432"/>
      <c r="AN137" s="432"/>
      <c r="AO137" s="432"/>
      <c r="AP137" s="432"/>
      <c r="AQ137" s="433"/>
      <c r="AR137" s="432"/>
      <c r="AS137" s="432"/>
      <c r="AT137" s="432"/>
      <c r="AU137" s="432"/>
      <c r="AV137" s="433"/>
      <c r="AW137" s="432"/>
      <c r="AX137" s="432"/>
      <c r="AY137" s="432"/>
      <c r="AZ137" s="432"/>
      <c r="BA137" s="433"/>
    </row>
    <row r="138" spans="1:53" s="434" customFormat="1" ht="20.25" customHeight="1" outlineLevel="1">
      <c r="A138" s="429"/>
      <c r="B138" s="430"/>
      <c r="C138" s="430"/>
      <c r="D138" s="430"/>
      <c r="E138" s="430"/>
      <c r="F138" s="431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1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1"/>
      <c r="AM138" s="432"/>
      <c r="AN138" s="432"/>
      <c r="AO138" s="432"/>
      <c r="AP138" s="432"/>
      <c r="AQ138" s="433"/>
      <c r="AR138" s="432"/>
      <c r="AS138" s="432"/>
      <c r="AT138" s="432"/>
      <c r="AU138" s="432"/>
      <c r="AV138" s="433"/>
      <c r="AW138" s="432"/>
      <c r="AX138" s="432"/>
      <c r="AY138" s="432"/>
      <c r="AZ138" s="432"/>
      <c r="BA138" s="433"/>
    </row>
    <row r="139" spans="1:53" s="434" customFormat="1" ht="18" customHeight="1" outlineLevel="1">
      <c r="A139" s="429"/>
      <c r="B139" s="430"/>
      <c r="C139" s="430"/>
      <c r="D139" s="430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0"/>
      <c r="AA139" s="430"/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M139" s="432"/>
      <c r="AN139" s="432"/>
      <c r="AO139" s="432"/>
      <c r="AP139" s="432"/>
      <c r="AQ139" s="433"/>
      <c r="AR139" s="432"/>
      <c r="AS139" s="432"/>
      <c r="AT139" s="432"/>
      <c r="AU139" s="432"/>
      <c r="AV139" s="433"/>
      <c r="AW139" s="432"/>
      <c r="AX139" s="432"/>
      <c r="AY139" s="432"/>
      <c r="AZ139" s="432"/>
      <c r="BA139" s="433"/>
    </row>
    <row r="140" spans="1:53" s="434" customFormat="1" ht="9" customHeight="1">
      <c r="A140" s="440"/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30"/>
      <c r="Z140" s="430"/>
      <c r="AA140" s="430"/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  <c r="AM140" s="432"/>
      <c r="AN140" s="432"/>
      <c r="AO140" s="432"/>
      <c r="AP140" s="432"/>
      <c r="AQ140" s="433"/>
      <c r="AR140" s="432"/>
      <c r="AS140" s="432"/>
      <c r="AT140" s="432"/>
      <c r="AU140" s="432"/>
      <c r="AV140" s="433"/>
      <c r="AW140" s="432"/>
      <c r="AX140" s="432"/>
      <c r="AY140" s="432"/>
      <c r="AZ140" s="432"/>
      <c r="BA140" s="433"/>
    </row>
    <row r="141" spans="1:53" s="442" customFormat="1" ht="27.75" customHeight="1">
      <c r="A141" s="441"/>
      <c r="B141" s="430"/>
      <c r="C141" s="430"/>
      <c r="D141" s="430"/>
      <c r="E141" s="430"/>
      <c r="F141" s="431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1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1"/>
      <c r="AM141" s="432"/>
      <c r="AN141" s="432"/>
      <c r="AO141" s="432"/>
      <c r="AP141" s="432"/>
      <c r="AQ141" s="433"/>
      <c r="AR141" s="432"/>
      <c r="AS141" s="432"/>
      <c r="AT141" s="432"/>
      <c r="AU141" s="432"/>
      <c r="AV141" s="433"/>
      <c r="AW141" s="432"/>
      <c r="AX141" s="432"/>
      <c r="AY141" s="432"/>
      <c r="AZ141" s="432"/>
      <c r="BA141" s="433"/>
    </row>
    <row r="142" spans="1:53" s="442" customFormat="1" ht="15.75" customHeight="1">
      <c r="A142" s="437"/>
      <c r="B142" s="430"/>
      <c r="C142" s="430"/>
      <c r="D142" s="430"/>
      <c r="E142" s="430"/>
      <c r="F142" s="431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1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1"/>
      <c r="AM142" s="432"/>
      <c r="AN142" s="432"/>
      <c r="AO142" s="432"/>
      <c r="AP142" s="432"/>
      <c r="AQ142" s="433"/>
      <c r="AR142" s="432"/>
      <c r="AS142" s="432"/>
      <c r="AT142" s="432"/>
      <c r="AU142" s="432"/>
      <c r="AV142" s="433"/>
      <c r="AW142" s="432"/>
      <c r="AX142" s="432"/>
      <c r="AY142" s="432"/>
      <c r="AZ142" s="432"/>
      <c r="BA142" s="433"/>
    </row>
    <row r="143" spans="1:53" s="434" customFormat="1" ht="15.75" customHeight="1" outlineLevel="1">
      <c r="A143" s="429"/>
      <c r="B143" s="430"/>
      <c r="C143" s="430"/>
      <c r="D143" s="430"/>
      <c r="E143" s="430"/>
      <c r="F143" s="431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1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1"/>
      <c r="AM143" s="432"/>
      <c r="AN143" s="432"/>
      <c r="AO143" s="432"/>
      <c r="AP143" s="432"/>
      <c r="AQ143" s="433"/>
      <c r="AR143" s="432"/>
      <c r="AS143" s="432"/>
      <c r="AT143" s="432"/>
      <c r="AU143" s="432"/>
      <c r="AV143" s="433"/>
      <c r="AW143" s="432"/>
      <c r="AX143" s="432"/>
      <c r="AY143" s="432"/>
      <c r="AZ143" s="432"/>
      <c r="BA143" s="433"/>
    </row>
    <row r="144" spans="1:53" s="434" customFormat="1" ht="15.75" customHeight="1" outlineLevel="1">
      <c r="A144" s="429"/>
      <c r="B144" s="430"/>
      <c r="C144" s="430"/>
      <c r="D144" s="430"/>
      <c r="E144" s="430"/>
      <c r="F144" s="431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  <c r="T144" s="430"/>
      <c r="U144" s="430"/>
      <c r="V144" s="431"/>
      <c r="W144" s="430"/>
      <c r="X144" s="430"/>
      <c r="Y144" s="430"/>
      <c r="Z144" s="430"/>
      <c r="AA144" s="430"/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1"/>
      <c r="AM144" s="432"/>
      <c r="AN144" s="432"/>
      <c r="AO144" s="432"/>
      <c r="AP144" s="432"/>
      <c r="AQ144" s="433"/>
      <c r="AR144" s="432"/>
      <c r="AS144" s="432"/>
      <c r="AT144" s="432"/>
      <c r="AU144" s="432"/>
      <c r="AV144" s="433"/>
      <c r="AW144" s="432"/>
      <c r="AX144" s="432"/>
      <c r="AY144" s="432"/>
      <c r="AZ144" s="432"/>
      <c r="BA144" s="433"/>
    </row>
    <row r="145" spans="1:53" s="434" customFormat="1" ht="15.75" customHeight="1" outlineLevel="1">
      <c r="A145" s="429"/>
      <c r="B145" s="430"/>
      <c r="C145" s="430"/>
      <c r="D145" s="430"/>
      <c r="E145" s="430"/>
      <c r="F145" s="431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1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1"/>
      <c r="AM145" s="432"/>
      <c r="AN145" s="432"/>
      <c r="AO145" s="432"/>
      <c r="AP145" s="432"/>
      <c r="AQ145" s="433"/>
      <c r="AR145" s="432"/>
      <c r="AS145" s="432"/>
      <c r="AT145" s="432"/>
      <c r="AU145" s="432"/>
      <c r="AV145" s="433"/>
      <c r="AW145" s="432"/>
      <c r="AX145" s="432"/>
      <c r="AY145" s="432"/>
      <c r="AZ145" s="432"/>
      <c r="BA145" s="433"/>
    </row>
    <row r="146" spans="1:53" s="434" customFormat="1" ht="15.75" customHeight="1" outlineLevel="1">
      <c r="A146" s="429"/>
      <c r="B146" s="430"/>
      <c r="C146" s="430"/>
      <c r="D146" s="430"/>
      <c r="E146" s="430"/>
      <c r="F146" s="431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1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1"/>
      <c r="AM146" s="432"/>
      <c r="AN146" s="432"/>
      <c r="AO146" s="432"/>
      <c r="AP146" s="432"/>
      <c r="AQ146" s="433"/>
      <c r="AR146" s="432"/>
      <c r="AS146" s="432"/>
      <c r="AT146" s="432"/>
      <c r="AU146" s="432"/>
      <c r="AV146" s="433"/>
      <c r="AW146" s="432"/>
      <c r="AX146" s="432"/>
      <c r="AY146" s="432"/>
      <c r="AZ146" s="432"/>
      <c r="BA146" s="433"/>
    </row>
    <row r="147" spans="1:53" s="434" customFormat="1" ht="15.75" customHeight="1" outlineLevel="1">
      <c r="A147" s="429"/>
      <c r="B147" s="430"/>
      <c r="C147" s="430"/>
      <c r="D147" s="430"/>
      <c r="E147" s="430"/>
      <c r="F147" s="431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1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1"/>
      <c r="AM147" s="432"/>
      <c r="AN147" s="432"/>
      <c r="AO147" s="432"/>
      <c r="AP147" s="432"/>
      <c r="AQ147" s="433"/>
      <c r="AR147" s="432"/>
      <c r="AS147" s="432"/>
      <c r="AT147" s="432"/>
      <c r="AU147" s="432"/>
      <c r="AV147" s="433"/>
      <c r="AW147" s="432"/>
      <c r="AX147" s="432"/>
      <c r="AY147" s="432"/>
      <c r="AZ147" s="432"/>
      <c r="BA147" s="433"/>
    </row>
    <row r="148" spans="1:53" s="434" customFormat="1" ht="17.25" customHeight="1" outlineLevel="1">
      <c r="A148" s="429"/>
      <c r="B148" s="430"/>
      <c r="C148" s="430"/>
      <c r="D148" s="430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2"/>
      <c r="AN148" s="432"/>
      <c r="AO148" s="432"/>
      <c r="AP148" s="432"/>
      <c r="AQ148" s="433"/>
      <c r="AR148" s="432"/>
      <c r="AS148" s="432"/>
      <c r="AT148" s="432"/>
      <c r="AU148" s="432"/>
      <c r="AV148" s="433"/>
      <c r="AW148" s="432"/>
      <c r="AX148" s="432"/>
      <c r="AY148" s="432"/>
      <c r="AZ148" s="432"/>
      <c r="BA148" s="433"/>
    </row>
    <row r="149" spans="1:53" s="434" customFormat="1" ht="9" customHeight="1" thickBot="1">
      <c r="A149" s="440"/>
      <c r="B149" s="443"/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4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4"/>
      <c r="AG149" s="443"/>
      <c r="AH149" s="443"/>
      <c r="AI149" s="443"/>
      <c r="AJ149" s="443"/>
      <c r="AK149" s="443"/>
      <c r="AL149" s="443"/>
      <c r="AM149" s="432"/>
      <c r="AN149" s="432"/>
      <c r="AO149" s="432"/>
      <c r="AP149" s="432"/>
      <c r="AQ149" s="433"/>
      <c r="AR149" s="432"/>
      <c r="AS149" s="432"/>
      <c r="AT149" s="432"/>
      <c r="AU149" s="432"/>
      <c r="AV149" s="433"/>
      <c r="AW149" s="432"/>
      <c r="AX149" s="432"/>
      <c r="AY149" s="432"/>
      <c r="AZ149" s="432"/>
      <c r="BA149" s="433"/>
    </row>
    <row r="150" spans="1:53" s="442" customFormat="1" ht="21.75" customHeight="1">
      <c r="A150" s="441"/>
      <c r="B150" s="430"/>
      <c r="C150" s="430"/>
      <c r="D150" s="430"/>
      <c r="E150" s="430"/>
      <c r="F150" s="431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1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1"/>
      <c r="AM150" s="432"/>
      <c r="AN150" s="432"/>
      <c r="AO150" s="432"/>
      <c r="AP150" s="432"/>
      <c r="AQ150" s="433"/>
      <c r="AR150" s="432"/>
      <c r="AS150" s="432"/>
      <c r="AT150" s="432"/>
      <c r="AU150" s="432"/>
      <c r="AV150" s="433"/>
      <c r="AW150" s="432"/>
      <c r="AX150" s="432"/>
      <c r="AY150" s="432"/>
      <c r="AZ150" s="432"/>
      <c r="BA150" s="433"/>
    </row>
    <row r="151" spans="1:53" s="434" customFormat="1" ht="18" customHeight="1" outlineLevel="1">
      <c r="A151" s="437"/>
      <c r="B151" s="430"/>
      <c r="C151" s="430"/>
      <c r="D151" s="430"/>
      <c r="E151" s="430"/>
      <c r="F151" s="431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1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1"/>
      <c r="AM151" s="432"/>
      <c r="AN151" s="432"/>
      <c r="AO151" s="432"/>
      <c r="AP151" s="432"/>
      <c r="AQ151" s="433"/>
      <c r="AR151" s="432"/>
      <c r="AS151" s="432"/>
      <c r="AT151" s="432"/>
      <c r="AU151" s="432"/>
      <c r="AV151" s="433"/>
      <c r="AW151" s="432"/>
      <c r="AX151" s="432"/>
      <c r="AY151" s="432"/>
      <c r="AZ151" s="432"/>
      <c r="BA151" s="433"/>
    </row>
    <row r="152" spans="1:53" s="434" customFormat="1" ht="18" customHeight="1" outlineLevel="1">
      <c r="A152" s="437"/>
      <c r="B152" s="445"/>
      <c r="C152" s="430"/>
      <c r="D152" s="430"/>
      <c r="E152" s="430"/>
      <c r="F152" s="431"/>
      <c r="G152" s="445"/>
      <c r="H152" s="430"/>
      <c r="I152" s="430"/>
      <c r="J152" s="430"/>
      <c r="K152" s="445"/>
      <c r="L152" s="430"/>
      <c r="M152" s="430"/>
      <c r="N152" s="430"/>
      <c r="O152" s="430"/>
      <c r="P152" s="430"/>
      <c r="Q152" s="430"/>
      <c r="R152" s="445"/>
      <c r="S152" s="430"/>
      <c r="T152" s="430"/>
      <c r="U152" s="430"/>
      <c r="V152" s="431"/>
      <c r="W152" s="445"/>
      <c r="X152" s="430"/>
      <c r="Y152" s="430"/>
      <c r="Z152" s="430"/>
      <c r="AA152" s="445"/>
      <c r="AB152" s="430"/>
      <c r="AC152" s="430"/>
      <c r="AD152" s="430"/>
      <c r="AE152" s="430"/>
      <c r="AF152" s="430"/>
      <c r="AG152" s="430"/>
      <c r="AH152" s="445"/>
      <c r="AI152" s="430"/>
      <c r="AJ152" s="430"/>
      <c r="AK152" s="430"/>
      <c r="AL152" s="431"/>
      <c r="AM152" s="446"/>
      <c r="AN152" s="432"/>
      <c r="AO152" s="432"/>
      <c r="AP152" s="432"/>
      <c r="AQ152" s="433"/>
      <c r="AR152" s="446"/>
      <c r="AS152" s="432"/>
      <c r="AT152" s="432"/>
      <c r="AU152" s="432"/>
      <c r="AV152" s="433"/>
      <c r="AW152" s="446"/>
      <c r="AX152" s="432"/>
      <c r="AY152" s="432"/>
      <c r="AZ152" s="432"/>
      <c r="BA152" s="433"/>
    </row>
    <row r="153" spans="1:53" s="434" customFormat="1" ht="18" customHeight="1" outlineLevel="1">
      <c r="A153" s="437"/>
      <c r="B153" s="445"/>
      <c r="C153" s="430"/>
      <c r="D153" s="430"/>
      <c r="E153" s="430"/>
      <c r="F153" s="431"/>
      <c r="G153" s="445"/>
      <c r="H153" s="430"/>
      <c r="I153" s="430"/>
      <c r="J153" s="430"/>
      <c r="K153" s="445"/>
      <c r="L153" s="430"/>
      <c r="M153" s="430"/>
      <c r="N153" s="430"/>
      <c r="O153" s="430"/>
      <c r="P153" s="430"/>
      <c r="Q153" s="430"/>
      <c r="R153" s="445"/>
      <c r="S153" s="430"/>
      <c r="T153" s="430"/>
      <c r="U153" s="430"/>
      <c r="V153" s="431"/>
      <c r="W153" s="445"/>
      <c r="X153" s="430"/>
      <c r="Y153" s="430"/>
      <c r="Z153" s="430"/>
      <c r="AA153" s="445"/>
      <c r="AB153" s="430"/>
      <c r="AC153" s="430"/>
      <c r="AD153" s="430"/>
      <c r="AE153" s="430"/>
      <c r="AF153" s="430"/>
      <c r="AG153" s="430"/>
      <c r="AH153" s="445"/>
      <c r="AI153" s="430"/>
      <c r="AJ153" s="430"/>
      <c r="AK153" s="430"/>
      <c r="AL153" s="431"/>
      <c r="AM153" s="446"/>
      <c r="AN153" s="432"/>
      <c r="AO153" s="432"/>
      <c r="AP153" s="432"/>
      <c r="AQ153" s="433"/>
      <c r="AR153" s="446"/>
      <c r="AS153" s="432"/>
      <c r="AT153" s="432"/>
      <c r="AU153" s="432"/>
      <c r="AV153" s="433"/>
      <c r="AW153" s="446"/>
      <c r="AX153" s="432"/>
      <c r="AY153" s="432"/>
      <c r="AZ153" s="432"/>
      <c r="BA153" s="433"/>
    </row>
    <row r="154" spans="1:53" s="434" customFormat="1" ht="18" customHeight="1" outlineLevel="1">
      <c r="A154" s="437"/>
      <c r="B154" s="445"/>
      <c r="C154" s="430"/>
      <c r="D154" s="430"/>
      <c r="E154" s="430"/>
      <c r="F154" s="431"/>
      <c r="G154" s="445"/>
      <c r="H154" s="430"/>
      <c r="I154" s="430"/>
      <c r="J154" s="430"/>
      <c r="K154" s="445"/>
      <c r="L154" s="430"/>
      <c r="M154" s="430"/>
      <c r="N154" s="430"/>
      <c r="O154" s="430"/>
      <c r="P154" s="430"/>
      <c r="Q154" s="430"/>
      <c r="R154" s="445"/>
      <c r="S154" s="430"/>
      <c r="T154" s="430"/>
      <c r="U154" s="430"/>
      <c r="V154" s="431"/>
      <c r="W154" s="445"/>
      <c r="X154" s="430"/>
      <c r="Y154" s="430"/>
      <c r="Z154" s="430"/>
      <c r="AA154" s="445"/>
      <c r="AB154" s="430"/>
      <c r="AC154" s="430"/>
      <c r="AD154" s="430"/>
      <c r="AE154" s="430"/>
      <c r="AF154" s="430"/>
      <c r="AG154" s="430"/>
      <c r="AH154" s="445"/>
      <c r="AI154" s="430"/>
      <c r="AJ154" s="430"/>
      <c r="AK154" s="430"/>
      <c r="AL154" s="431"/>
      <c r="AM154" s="446"/>
      <c r="AN154" s="432"/>
      <c r="AO154" s="432"/>
      <c r="AP154" s="432"/>
      <c r="AQ154" s="433"/>
      <c r="AR154" s="446"/>
      <c r="AS154" s="432"/>
      <c r="AT154" s="432"/>
      <c r="AU154" s="432"/>
      <c r="AV154" s="433"/>
      <c r="AW154" s="446"/>
      <c r="AX154" s="432"/>
      <c r="AY154" s="432"/>
      <c r="AZ154" s="432"/>
      <c r="BA154" s="433"/>
    </row>
    <row r="155" spans="1:53" s="434" customFormat="1" ht="9" customHeight="1">
      <c r="A155" s="440"/>
      <c r="B155" s="430"/>
      <c r="C155" s="430"/>
      <c r="D155" s="430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2"/>
      <c r="AN155" s="432"/>
      <c r="AO155" s="432"/>
      <c r="AP155" s="432"/>
      <c r="AQ155" s="432"/>
      <c r="AR155" s="432"/>
      <c r="AS155" s="432"/>
      <c r="AT155" s="432"/>
      <c r="AU155" s="432"/>
      <c r="AV155" s="432"/>
      <c r="AW155" s="432"/>
      <c r="AX155" s="432"/>
      <c r="AY155" s="432"/>
      <c r="AZ155" s="432"/>
      <c r="BA155" s="432"/>
    </row>
    <row r="156" spans="1:53" s="442" customFormat="1" ht="28.5" customHeight="1">
      <c r="A156" s="441"/>
      <c r="B156" s="430"/>
      <c r="C156" s="430"/>
      <c r="D156" s="430"/>
      <c r="E156" s="430"/>
      <c r="F156" s="431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  <c r="Q156" s="430"/>
      <c r="R156" s="430"/>
      <c r="S156" s="430"/>
      <c r="T156" s="430"/>
      <c r="U156" s="430"/>
      <c r="V156" s="431"/>
      <c r="W156" s="430"/>
      <c r="X156" s="430"/>
      <c r="Y156" s="430"/>
      <c r="Z156" s="430"/>
      <c r="AA156" s="430"/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1"/>
      <c r="AM156" s="432"/>
      <c r="AN156" s="432"/>
      <c r="AO156" s="432"/>
      <c r="AP156" s="432"/>
      <c r="AQ156" s="433"/>
      <c r="AR156" s="432"/>
      <c r="AS156" s="432"/>
      <c r="AT156" s="432"/>
      <c r="AU156" s="432"/>
      <c r="AV156" s="433"/>
      <c r="AW156" s="432"/>
      <c r="AX156" s="432"/>
      <c r="AY156" s="432"/>
      <c r="AZ156" s="432"/>
      <c r="BA156" s="433"/>
    </row>
    <row r="157" spans="1:53" s="434" customFormat="1" ht="15" hidden="1" customHeight="1">
      <c r="A157" s="447"/>
      <c r="B157" s="448"/>
      <c r="C157" s="448"/>
      <c r="D157" s="448"/>
      <c r="E157" s="448"/>
      <c r="F157" s="448"/>
      <c r="R157" s="449"/>
      <c r="S157" s="448"/>
      <c r="T157" s="448"/>
      <c r="U157" s="448"/>
      <c r="V157" s="448"/>
    </row>
    <row r="158" spans="1:53" s="434" customFormat="1" ht="15" customHeight="1">
      <c r="A158" s="450"/>
      <c r="B158" s="448"/>
      <c r="C158" s="448"/>
      <c r="D158" s="448"/>
      <c r="E158" s="448"/>
      <c r="G158" s="450"/>
      <c r="R158" s="449"/>
      <c r="S158" s="448"/>
      <c r="T158" s="448"/>
      <c r="U158" s="448"/>
      <c r="V158" s="448"/>
    </row>
    <row r="159" spans="1:53" s="434" customFormat="1" ht="15" customHeight="1">
      <c r="A159" s="450"/>
      <c r="R159" s="449"/>
      <c r="S159" s="448"/>
      <c r="T159" s="448"/>
      <c r="U159" s="448"/>
      <c r="V159" s="448"/>
    </row>
    <row r="160" spans="1:53" s="434" customFormat="1" ht="15.75" customHeight="1">
      <c r="A160" s="451"/>
    </row>
    <row r="161" spans="1:31" s="434" customFormat="1" ht="15.75" customHeight="1">
      <c r="A161" s="451"/>
    </row>
    <row r="162" spans="1:31" s="434" customFormat="1" ht="15.75" customHeight="1">
      <c r="A162" s="452"/>
    </row>
    <row r="163" spans="1:31" s="434" customFormat="1" ht="15.75" customHeight="1">
      <c r="A163" s="452"/>
    </row>
    <row r="164" spans="1:31" s="434" customFormat="1" ht="15.75" customHeight="1">
      <c r="A164" s="452"/>
    </row>
    <row r="165" spans="1:31" s="434" customFormat="1" ht="15.75" customHeight="1">
      <c r="A165" s="452"/>
    </row>
    <row r="166" spans="1:31" s="434" customFormat="1" ht="15.75" customHeight="1">
      <c r="A166" s="452"/>
      <c r="AC166" s="453"/>
      <c r="AD166" s="453"/>
      <c r="AE166" s="453"/>
    </row>
    <row r="167" spans="1:31" s="434" customFormat="1" ht="15" customHeight="1">
      <c r="A167" s="440"/>
      <c r="AC167" s="454"/>
      <c r="AD167" s="454"/>
      <c r="AE167" s="454"/>
    </row>
    <row r="168" spans="1:31" s="434" customFormat="1" ht="15" customHeight="1">
      <c r="A168" s="455"/>
      <c r="AC168" s="454"/>
      <c r="AD168" s="454"/>
      <c r="AE168" s="454"/>
    </row>
    <row r="169" spans="1:31" s="434" customFormat="1" ht="15" customHeight="1">
      <c r="A169" s="455"/>
      <c r="D169" s="455"/>
      <c r="K169" s="438"/>
      <c r="AC169" s="454"/>
      <c r="AD169" s="454"/>
      <c r="AE169" s="454"/>
    </row>
    <row r="170" spans="1:31" s="434" customFormat="1" ht="15" customHeight="1">
      <c r="A170" s="440"/>
      <c r="D170" s="455"/>
      <c r="AC170" s="454"/>
      <c r="AD170" s="454"/>
      <c r="AE170" s="454"/>
    </row>
    <row r="171" spans="1:31" s="434" customFormat="1" ht="15" customHeight="1">
      <c r="A171" s="440"/>
      <c r="AC171" s="454"/>
      <c r="AD171" s="454"/>
      <c r="AE171" s="454"/>
    </row>
    <row r="172" spans="1:31" s="434" customFormat="1" ht="15" customHeight="1">
      <c r="A172" s="440"/>
      <c r="AC172" s="454"/>
      <c r="AD172" s="454"/>
      <c r="AE172" s="454"/>
    </row>
    <row r="173" spans="1:31" ht="15" customHeight="1"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  <c r="AC173" s="454"/>
      <c r="AD173" s="454"/>
      <c r="AE173" s="454"/>
    </row>
    <row r="174" spans="1:31" ht="15" customHeight="1"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AC174" s="454"/>
      <c r="AD174" s="454"/>
      <c r="AE174" s="454"/>
    </row>
    <row r="175" spans="1:31" ht="15" customHeight="1">
      <c r="A175" s="348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AC175" s="453"/>
      <c r="AD175" s="453"/>
      <c r="AE175" s="453"/>
    </row>
    <row r="176" spans="1:31" ht="15" customHeight="1">
      <c r="A176" s="348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AC176" s="454"/>
      <c r="AD176" s="454"/>
      <c r="AE176" s="454"/>
    </row>
    <row r="177" spans="1:31" ht="18.75">
      <c r="A177" s="348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434"/>
      <c r="AC177" s="454"/>
      <c r="AD177" s="454"/>
      <c r="AE177" s="454"/>
    </row>
    <row r="178" spans="1:31" ht="18.75">
      <c r="A178" s="348"/>
      <c r="E178" s="434"/>
      <c r="F178" s="434"/>
      <c r="AC178" s="454"/>
      <c r="AD178" s="454"/>
      <c r="AE178" s="454"/>
    </row>
    <row r="179" spans="1:31" ht="18.75">
      <c r="A179" s="348"/>
      <c r="E179" s="434"/>
      <c r="F179" s="434"/>
      <c r="AC179" s="454"/>
      <c r="AD179" s="454"/>
      <c r="AE179" s="454"/>
    </row>
    <row r="180" spans="1:31" ht="18.75">
      <c r="A180" s="348"/>
      <c r="E180" s="434"/>
      <c r="F180" s="434"/>
      <c r="AC180" s="454"/>
      <c r="AD180" s="454"/>
      <c r="AE180" s="454"/>
    </row>
    <row r="181" spans="1:31" ht="18.75">
      <c r="A181" s="348"/>
      <c r="AC181" s="454"/>
      <c r="AD181" s="454"/>
      <c r="AE181" s="454"/>
    </row>
    <row r="182" spans="1:31" ht="18.75">
      <c r="A182" s="348"/>
      <c r="AC182" s="454"/>
      <c r="AD182" s="454"/>
      <c r="AE182" s="454"/>
    </row>
    <row r="183" spans="1:31" ht="15.75">
      <c r="A183" s="348"/>
      <c r="AC183" s="457"/>
      <c r="AD183" s="457"/>
      <c r="AE183" s="457"/>
    </row>
    <row r="184" spans="1:31" ht="18.75">
      <c r="A184" s="348"/>
      <c r="AC184" s="458"/>
      <c r="AD184" s="454"/>
      <c r="AE184" s="458"/>
    </row>
    <row r="185" spans="1:31" ht="15.75">
      <c r="A185" s="348"/>
      <c r="AC185" s="458"/>
      <c r="AD185" s="458"/>
      <c r="AE185" s="458"/>
    </row>
    <row r="186" spans="1:31" ht="15.75">
      <c r="A186" s="348"/>
      <c r="AC186" s="458"/>
      <c r="AD186" s="458"/>
      <c r="AE186" s="458"/>
    </row>
    <row r="187" spans="1:31" ht="15.75">
      <c r="A187" s="348"/>
      <c r="AC187" s="458"/>
      <c r="AD187" s="458"/>
      <c r="AE187" s="458"/>
    </row>
    <row r="188" spans="1:31" ht="15.75">
      <c r="A188" s="348"/>
      <c r="AC188" s="458"/>
      <c r="AD188" s="458"/>
      <c r="AE188" s="458"/>
    </row>
    <row r="189" spans="1:31" ht="15.75">
      <c r="A189" s="348"/>
      <c r="AC189" s="458"/>
      <c r="AD189" s="458"/>
      <c r="AE189" s="458"/>
    </row>
    <row r="190" spans="1:31" ht="15.75">
      <c r="A190" s="348"/>
      <c r="AC190" s="458"/>
      <c r="AD190" s="458"/>
      <c r="AE190" s="458"/>
    </row>
    <row r="191" spans="1:31" ht="15.75">
      <c r="A191" s="348"/>
      <c r="AC191" s="458"/>
      <c r="AD191" s="458"/>
      <c r="AE191" s="458"/>
    </row>
    <row r="192" spans="1:31" ht="18.75">
      <c r="A192" s="348"/>
      <c r="AC192" s="454"/>
      <c r="AD192" s="454"/>
      <c r="AE192" s="454"/>
    </row>
    <row r="193" spans="1:31" ht="18.75">
      <c r="A193" s="348"/>
      <c r="AC193" s="454"/>
      <c r="AD193" s="454"/>
      <c r="AE193" s="454"/>
    </row>
    <row r="194" spans="1:31" ht="18.75">
      <c r="A194" s="348"/>
      <c r="AC194" s="454"/>
      <c r="AD194" s="454"/>
      <c r="AE194" s="454"/>
    </row>
    <row r="195" spans="1:31" ht="18.75">
      <c r="A195" s="348"/>
      <c r="AC195" s="454"/>
      <c r="AD195" s="454"/>
      <c r="AE195" s="454"/>
    </row>
    <row r="196" spans="1:31" ht="18.75">
      <c r="A196" s="348"/>
      <c r="AC196" s="454"/>
      <c r="AD196" s="454"/>
      <c r="AE196" s="454"/>
    </row>
    <row r="197" spans="1:31" ht="18.75">
      <c r="A197" s="348"/>
      <c r="AC197" s="454"/>
      <c r="AD197" s="454"/>
      <c r="AE197" s="454"/>
    </row>
    <row r="198" spans="1:31" ht="18.75">
      <c r="A198" s="348"/>
      <c r="AC198" s="454"/>
      <c r="AD198" s="454"/>
      <c r="AE198" s="454"/>
    </row>
    <row r="199" spans="1:31" ht="18.75">
      <c r="A199" s="348"/>
      <c r="AC199" s="454"/>
      <c r="AD199" s="454"/>
      <c r="AE199" s="454"/>
    </row>
    <row r="200" spans="1:31" ht="15.75">
      <c r="A200" s="348"/>
      <c r="AC200" s="457"/>
      <c r="AD200" s="457"/>
      <c r="AE200" s="457"/>
    </row>
    <row r="201" spans="1:31" ht="18.75">
      <c r="A201" s="348"/>
      <c r="AC201" s="458"/>
      <c r="AD201" s="454"/>
      <c r="AE201" s="458"/>
    </row>
    <row r="202" spans="1:31" ht="15.75">
      <c r="A202" s="348"/>
      <c r="AC202" s="458"/>
      <c r="AD202" s="458"/>
      <c r="AE202" s="458"/>
    </row>
    <row r="203" spans="1:31" ht="15.75">
      <c r="A203" s="348"/>
      <c r="AC203" s="458"/>
      <c r="AD203" s="458"/>
      <c r="AE203" s="458"/>
    </row>
    <row r="204" spans="1:31" ht="15.75">
      <c r="A204" s="348"/>
      <c r="AC204" s="458"/>
      <c r="AD204" s="458"/>
      <c r="AE204" s="458"/>
    </row>
    <row r="205" spans="1:31" ht="15.75">
      <c r="A205" s="348"/>
      <c r="AC205" s="458"/>
      <c r="AD205" s="458"/>
      <c r="AE205" s="458"/>
    </row>
    <row r="206" spans="1:31" ht="15.75">
      <c r="A206" s="348"/>
      <c r="AC206" s="458"/>
      <c r="AD206" s="458"/>
      <c r="AE206" s="458"/>
    </row>
    <row r="207" spans="1:31" ht="15.75">
      <c r="A207" s="348"/>
      <c r="AC207" s="458"/>
      <c r="AD207" s="458"/>
      <c r="AE207" s="458"/>
    </row>
    <row r="208" spans="1:31" ht="15.75">
      <c r="A208" s="348"/>
      <c r="AC208" s="458"/>
      <c r="AD208" s="458"/>
      <c r="AE208" s="458"/>
    </row>
    <row r="209" spans="1:31" ht="18.75">
      <c r="A209" s="348"/>
      <c r="AC209" s="458"/>
      <c r="AD209" s="454"/>
      <c r="AE209" s="458"/>
    </row>
    <row r="210" spans="1:31" ht="15.75">
      <c r="A210" s="348"/>
      <c r="AC210" s="458"/>
      <c r="AD210" s="458"/>
      <c r="AE210" s="458"/>
    </row>
    <row r="211" spans="1:31" ht="15.75">
      <c r="A211" s="348"/>
      <c r="AC211" s="458"/>
      <c r="AD211" s="458"/>
      <c r="AE211" s="458"/>
    </row>
    <row r="212" spans="1:31" ht="15.75">
      <c r="A212" s="348"/>
      <c r="AC212" s="458"/>
      <c r="AD212" s="458"/>
      <c r="AE212" s="458"/>
    </row>
    <row r="213" spans="1:31" ht="15.75">
      <c r="A213" s="348"/>
      <c r="AC213" s="458"/>
      <c r="AD213" s="458"/>
      <c r="AE213" s="458"/>
    </row>
    <row r="214" spans="1:31" ht="15.75">
      <c r="A214" s="348"/>
      <c r="AC214" s="458"/>
      <c r="AD214" s="458"/>
      <c r="AE214" s="458"/>
    </row>
    <row r="215" spans="1:31" ht="15.75">
      <c r="A215" s="348"/>
      <c r="AC215" s="458"/>
      <c r="AD215" s="458"/>
      <c r="AE215" s="458"/>
    </row>
    <row r="216" spans="1:31" ht="15.75">
      <c r="A216" s="348"/>
      <c r="AC216" s="458"/>
      <c r="AD216" s="458"/>
      <c r="AE216" s="458"/>
    </row>
    <row r="217" spans="1:31" ht="18.75">
      <c r="A217" s="348"/>
      <c r="AC217" s="458"/>
      <c r="AD217" s="454"/>
      <c r="AE217" s="458"/>
    </row>
    <row r="218" spans="1:31" ht="15.75">
      <c r="A218" s="348"/>
      <c r="AC218" s="458"/>
      <c r="AD218" s="458"/>
      <c r="AE218" s="458"/>
    </row>
    <row r="219" spans="1:31" ht="15.75">
      <c r="A219" s="348"/>
      <c r="AC219" s="458"/>
      <c r="AD219" s="458"/>
      <c r="AE219" s="458"/>
    </row>
    <row r="220" spans="1:31" ht="15.75">
      <c r="A220" s="348"/>
      <c r="AC220" s="458"/>
      <c r="AD220" s="458"/>
      <c r="AE220" s="458"/>
    </row>
    <row r="221" spans="1:31" ht="15.75">
      <c r="A221" s="348"/>
      <c r="AC221" s="458"/>
      <c r="AD221" s="458"/>
      <c r="AE221" s="458"/>
    </row>
    <row r="222" spans="1:31" ht="15.75">
      <c r="A222" s="348"/>
      <c r="AC222" s="458"/>
      <c r="AD222" s="458"/>
      <c r="AE222" s="458"/>
    </row>
    <row r="223" spans="1:31" ht="15.75">
      <c r="A223" s="348"/>
      <c r="AC223" s="458"/>
      <c r="AD223" s="458"/>
      <c r="AE223" s="458"/>
    </row>
    <row r="224" spans="1:31" ht="15.75">
      <c r="A224" s="348"/>
      <c r="AC224" s="458"/>
      <c r="AD224" s="458"/>
      <c r="AE224" s="458"/>
    </row>
    <row r="225" spans="1:31" ht="18.75">
      <c r="A225" s="348"/>
      <c r="AC225" s="458"/>
      <c r="AD225" s="454"/>
      <c r="AE225" s="458"/>
    </row>
    <row r="226" spans="1:31" ht="15.75">
      <c r="A226" s="348"/>
      <c r="AC226" s="458"/>
      <c r="AD226" s="458"/>
      <c r="AE226" s="458"/>
    </row>
    <row r="227" spans="1:31" ht="15.75">
      <c r="A227" s="348"/>
      <c r="AC227" s="458"/>
      <c r="AD227" s="458"/>
      <c r="AE227" s="458"/>
    </row>
    <row r="228" spans="1:31" ht="15.75">
      <c r="A228" s="348"/>
      <c r="AC228" s="458"/>
      <c r="AD228" s="458"/>
      <c r="AE228" s="458"/>
    </row>
    <row r="229" spans="1:31" ht="15.75">
      <c r="A229" s="348"/>
      <c r="AC229" s="458"/>
      <c r="AD229" s="458"/>
      <c r="AE229" s="458"/>
    </row>
    <row r="230" spans="1:31" ht="15.75">
      <c r="A230" s="348"/>
      <c r="AC230" s="458"/>
      <c r="AD230" s="458"/>
      <c r="AE230" s="458"/>
    </row>
    <row r="231" spans="1:31" ht="15.75">
      <c r="A231" s="348"/>
      <c r="AC231" s="458"/>
      <c r="AD231" s="458"/>
      <c r="AE231" s="458"/>
    </row>
    <row r="232" spans="1:31" ht="15.75">
      <c r="A232" s="348"/>
      <c r="AC232" s="458"/>
      <c r="AD232" s="458"/>
      <c r="AE232" s="458"/>
    </row>
    <row r="233" spans="1:31" ht="18.75">
      <c r="A233" s="348"/>
      <c r="AC233" s="458"/>
      <c r="AD233" s="454"/>
      <c r="AE233" s="458"/>
    </row>
    <row r="234" spans="1:31" ht="15.75">
      <c r="A234" s="348"/>
      <c r="AC234" s="458"/>
      <c r="AD234" s="458"/>
      <c r="AE234" s="458"/>
    </row>
    <row r="235" spans="1:31" ht="15.75">
      <c r="A235" s="348"/>
      <c r="AC235" s="458"/>
      <c r="AD235" s="458"/>
      <c r="AE235" s="458"/>
    </row>
    <row r="236" spans="1:31" ht="15.75">
      <c r="A236" s="348"/>
      <c r="AC236" s="458"/>
      <c r="AD236" s="458"/>
      <c r="AE236" s="458"/>
    </row>
    <row r="237" spans="1:31" ht="15.75">
      <c r="A237" s="348"/>
      <c r="AC237" s="458"/>
      <c r="AD237" s="458"/>
      <c r="AE237" s="458"/>
    </row>
    <row r="238" spans="1:31" ht="15.75">
      <c r="A238" s="348"/>
      <c r="AC238" s="458"/>
      <c r="AD238" s="458"/>
      <c r="AE238" s="458"/>
    </row>
    <row r="239" spans="1:31" ht="15.75">
      <c r="A239" s="348"/>
      <c r="AC239" s="458"/>
      <c r="AD239" s="458"/>
      <c r="AE239" s="458"/>
    </row>
    <row r="240" spans="1:31" ht="15.75">
      <c r="A240" s="348"/>
      <c r="AC240" s="458"/>
      <c r="AD240" s="458"/>
      <c r="AE240" s="458"/>
    </row>
    <row r="241" spans="1:31" ht="18.75">
      <c r="A241" s="348"/>
      <c r="AC241" s="458"/>
      <c r="AD241" s="454"/>
      <c r="AE241" s="458"/>
    </row>
    <row r="242" spans="1:31" ht="15.75">
      <c r="A242" s="348"/>
      <c r="AC242" s="458"/>
      <c r="AD242" s="458"/>
      <c r="AE242" s="458"/>
    </row>
    <row r="243" spans="1:31" ht="15.75">
      <c r="A243" s="348"/>
      <c r="AC243" s="458"/>
      <c r="AD243" s="458"/>
      <c r="AE243" s="458"/>
    </row>
    <row r="244" spans="1:31" ht="15.75">
      <c r="A244" s="348"/>
      <c r="AC244" s="458"/>
      <c r="AD244" s="458"/>
      <c r="AE244" s="458"/>
    </row>
    <row r="245" spans="1:31" ht="15.75">
      <c r="A245" s="348"/>
      <c r="AC245" s="458"/>
      <c r="AD245" s="458"/>
      <c r="AE245" s="458"/>
    </row>
    <row r="246" spans="1:31" ht="15.75">
      <c r="A246" s="348"/>
      <c r="AC246" s="458"/>
      <c r="AD246" s="458"/>
      <c r="AE246" s="458"/>
    </row>
    <row r="247" spans="1:31" ht="15.75">
      <c r="A247" s="348"/>
      <c r="AC247" s="458"/>
      <c r="AD247" s="458"/>
      <c r="AE247" s="458"/>
    </row>
    <row r="248" spans="1:31" ht="15.75">
      <c r="A248" s="348"/>
      <c r="AC248" s="458"/>
      <c r="AD248" s="458"/>
      <c r="AE248" s="458"/>
    </row>
    <row r="249" spans="1:31" ht="18.75">
      <c r="A249" s="348"/>
      <c r="AC249" s="458"/>
      <c r="AD249" s="454"/>
      <c r="AE249" s="458"/>
    </row>
    <row r="250" spans="1:31" ht="15.75">
      <c r="A250" s="348"/>
      <c r="AC250" s="458"/>
      <c r="AD250" s="458"/>
      <c r="AE250" s="458"/>
    </row>
    <row r="251" spans="1:31" ht="15.75">
      <c r="A251" s="348"/>
      <c r="AC251" s="458"/>
      <c r="AD251" s="458"/>
      <c r="AE251" s="458"/>
    </row>
    <row r="252" spans="1:31" ht="15.75">
      <c r="A252" s="348"/>
      <c r="AC252" s="458"/>
      <c r="AD252" s="458"/>
      <c r="AE252" s="458"/>
    </row>
    <row r="253" spans="1:31" ht="15.75">
      <c r="A253" s="348"/>
      <c r="AC253" s="458"/>
      <c r="AD253" s="458"/>
      <c r="AE253" s="458"/>
    </row>
    <row r="254" spans="1:31" ht="15.75">
      <c r="A254" s="348"/>
      <c r="AC254" s="458"/>
      <c r="AD254" s="458"/>
      <c r="AE254" s="458"/>
    </row>
    <row r="255" spans="1:31" ht="15.75">
      <c r="A255" s="348"/>
      <c r="AC255" s="458"/>
      <c r="AD255" s="458"/>
      <c r="AE255" s="458"/>
    </row>
    <row r="256" spans="1:31" ht="15.75">
      <c r="A256" s="348"/>
      <c r="AC256" s="458"/>
      <c r="AD256" s="458"/>
      <c r="AE256" s="458"/>
    </row>
    <row r="257" spans="1:31" ht="18.75">
      <c r="A257" s="348"/>
      <c r="AC257" s="453"/>
      <c r="AD257" s="453"/>
      <c r="AE257" s="453"/>
    </row>
    <row r="258" spans="1:31" ht="18.75">
      <c r="A258" s="348"/>
      <c r="AC258" s="453"/>
      <c r="AD258" s="453"/>
      <c r="AE258" s="453"/>
    </row>
    <row r="259" spans="1:31" ht="18.75">
      <c r="A259" s="348"/>
      <c r="AC259" s="454"/>
      <c r="AD259" s="454"/>
      <c r="AE259" s="453"/>
    </row>
    <row r="260" spans="1:31" ht="18.75">
      <c r="A260" s="348"/>
      <c r="AC260" s="454"/>
      <c r="AD260" s="454"/>
      <c r="AE260" s="453"/>
    </row>
    <row r="261" spans="1:31" ht="18.75">
      <c r="A261" s="348"/>
      <c r="AC261" s="454"/>
      <c r="AD261" s="454"/>
      <c r="AE261" s="453"/>
    </row>
    <row r="262" spans="1:31" ht="18.75">
      <c r="A262" s="348"/>
      <c r="AC262" s="454"/>
      <c r="AD262" s="454"/>
      <c r="AE262" s="453"/>
    </row>
    <row r="263" spans="1:31" ht="18.75">
      <c r="A263" s="348"/>
      <c r="AC263" s="454"/>
      <c r="AD263" s="454"/>
      <c r="AE263" s="453"/>
    </row>
    <row r="264" spans="1:31" ht="18.75">
      <c r="A264" s="348"/>
      <c r="AC264" s="454"/>
      <c r="AD264" s="453"/>
      <c r="AE264" s="454"/>
    </row>
    <row r="265" spans="1:31" ht="15.75">
      <c r="A265" s="348"/>
      <c r="AC265" s="457"/>
      <c r="AD265" s="457"/>
      <c r="AE265" s="457"/>
    </row>
    <row r="266" spans="1:31" ht="18.75">
      <c r="A266" s="348"/>
      <c r="AC266" s="458"/>
      <c r="AD266" s="454"/>
      <c r="AE266" s="458"/>
    </row>
    <row r="267" spans="1:31" ht="15.75">
      <c r="A267" s="348"/>
      <c r="AC267" s="458"/>
      <c r="AD267" s="458"/>
      <c r="AE267" s="458"/>
    </row>
    <row r="268" spans="1:31" ht="15.75">
      <c r="A268" s="348"/>
      <c r="AC268" s="458"/>
      <c r="AD268" s="458"/>
      <c r="AE268" s="458"/>
    </row>
    <row r="269" spans="1:31" ht="15.75">
      <c r="A269" s="348"/>
      <c r="AC269" s="458"/>
      <c r="AD269" s="458"/>
      <c r="AE269" s="458"/>
    </row>
    <row r="270" spans="1:31" ht="15.75">
      <c r="A270" s="348"/>
      <c r="AC270" s="458"/>
      <c r="AD270" s="458"/>
      <c r="AE270" s="458"/>
    </row>
    <row r="271" spans="1:31" ht="15.75">
      <c r="A271" s="348"/>
      <c r="AC271" s="458"/>
      <c r="AD271" s="458"/>
      <c r="AE271" s="458"/>
    </row>
    <row r="272" spans="1:31" ht="15.75">
      <c r="A272" s="348"/>
      <c r="AC272" s="458"/>
      <c r="AD272" s="458"/>
      <c r="AE272" s="458"/>
    </row>
    <row r="273" spans="1:31" ht="15.75">
      <c r="A273" s="348"/>
      <c r="AC273" s="458"/>
      <c r="AD273" s="458"/>
      <c r="AE273" s="458"/>
    </row>
    <row r="274" spans="1:31" ht="18.75">
      <c r="A274" s="348"/>
      <c r="AC274" s="458"/>
      <c r="AD274" s="454"/>
      <c r="AE274" s="458"/>
    </row>
    <row r="275" spans="1:31" ht="15.75">
      <c r="A275" s="348"/>
      <c r="AC275" s="458"/>
      <c r="AD275" s="458"/>
      <c r="AE275" s="458"/>
    </row>
    <row r="276" spans="1:31" ht="15.75">
      <c r="A276" s="348"/>
      <c r="AC276" s="458"/>
      <c r="AD276" s="458"/>
      <c r="AE276" s="458"/>
    </row>
    <row r="277" spans="1:31" ht="15.75">
      <c r="A277" s="348"/>
      <c r="AC277" s="458"/>
      <c r="AD277" s="458"/>
      <c r="AE277" s="458"/>
    </row>
    <row r="278" spans="1:31" ht="15.75">
      <c r="A278" s="348"/>
      <c r="AC278" s="458"/>
      <c r="AD278" s="458"/>
      <c r="AE278" s="458"/>
    </row>
    <row r="279" spans="1:31" ht="15.75">
      <c r="A279" s="348"/>
      <c r="AC279" s="458"/>
      <c r="AD279" s="458"/>
      <c r="AE279" s="458"/>
    </row>
    <row r="280" spans="1:31" ht="15.75">
      <c r="A280" s="348"/>
      <c r="AC280" s="458"/>
      <c r="AD280" s="458"/>
      <c r="AE280" s="458"/>
    </row>
    <row r="281" spans="1:31" ht="15.75">
      <c r="A281" s="348"/>
      <c r="AC281" s="458"/>
      <c r="AD281" s="458"/>
      <c r="AE281" s="458"/>
    </row>
    <row r="282" spans="1:31" ht="18.75">
      <c r="A282" s="348"/>
      <c r="AC282" s="458"/>
      <c r="AD282" s="454"/>
      <c r="AE282" s="458"/>
    </row>
    <row r="283" spans="1:31" ht="15.75">
      <c r="A283" s="348"/>
      <c r="AC283" s="458"/>
      <c r="AD283" s="458"/>
      <c r="AE283" s="458"/>
    </row>
    <row r="284" spans="1:31" ht="15.75">
      <c r="A284" s="348"/>
      <c r="AC284" s="458"/>
      <c r="AD284" s="458"/>
      <c r="AE284" s="458"/>
    </row>
    <row r="285" spans="1:31" ht="15.75">
      <c r="A285" s="348"/>
      <c r="AC285" s="458"/>
      <c r="AD285" s="458"/>
      <c r="AE285" s="458"/>
    </row>
    <row r="286" spans="1:31" ht="15.75">
      <c r="A286" s="348"/>
      <c r="AC286" s="458"/>
      <c r="AD286" s="458"/>
      <c r="AE286" s="458"/>
    </row>
    <row r="287" spans="1:31" ht="15.75">
      <c r="A287" s="348"/>
      <c r="AC287" s="458"/>
      <c r="AD287" s="458"/>
      <c r="AE287" s="458"/>
    </row>
    <row r="288" spans="1:31" ht="15.75">
      <c r="A288" s="348"/>
      <c r="AC288" s="458"/>
      <c r="AD288" s="458"/>
      <c r="AE288" s="458"/>
    </row>
    <row r="289" spans="1:31" ht="15.75">
      <c r="A289" s="348"/>
      <c r="AC289" s="458"/>
      <c r="AD289" s="458"/>
      <c r="AE289" s="458"/>
    </row>
    <row r="290" spans="1:31" ht="15.75">
      <c r="A290" s="348"/>
      <c r="AC290" s="457"/>
      <c r="AD290" s="457"/>
      <c r="AE290" s="457"/>
    </row>
    <row r="291" spans="1:31" ht="18.75">
      <c r="A291" s="348"/>
      <c r="AC291" s="458"/>
      <c r="AD291" s="454"/>
      <c r="AE291" s="458"/>
    </row>
    <row r="292" spans="1:31" ht="15.75">
      <c r="A292" s="348"/>
      <c r="AC292" s="458"/>
      <c r="AD292" s="458"/>
      <c r="AE292" s="458"/>
    </row>
    <row r="293" spans="1:31" ht="15.75">
      <c r="A293" s="348"/>
      <c r="AC293" s="458"/>
      <c r="AD293" s="458"/>
      <c r="AE293" s="458"/>
    </row>
    <row r="294" spans="1:31" ht="15.75">
      <c r="A294" s="348"/>
      <c r="AC294" s="458"/>
      <c r="AD294" s="458"/>
      <c r="AE294" s="458"/>
    </row>
    <row r="295" spans="1:31" ht="15.75">
      <c r="A295" s="348"/>
      <c r="AC295" s="458"/>
      <c r="AD295" s="458"/>
      <c r="AE295" s="458"/>
    </row>
    <row r="296" spans="1:31" ht="15.75">
      <c r="A296" s="348"/>
      <c r="AC296" s="458"/>
      <c r="AD296" s="458"/>
      <c r="AE296" s="458"/>
    </row>
    <row r="297" spans="1:31" ht="15.75">
      <c r="A297" s="348"/>
      <c r="AC297" s="458"/>
      <c r="AD297" s="458"/>
      <c r="AE297" s="458"/>
    </row>
    <row r="298" spans="1:31" ht="15.75">
      <c r="A298" s="348"/>
      <c r="AC298" s="458"/>
      <c r="AD298" s="458"/>
      <c r="AE298" s="458"/>
    </row>
    <row r="299" spans="1:31" ht="15.75">
      <c r="A299" s="348"/>
      <c r="AC299" s="457"/>
      <c r="AD299" s="457"/>
      <c r="AE299" s="457"/>
    </row>
    <row r="300" spans="1:31" ht="15.75">
      <c r="A300" s="348"/>
      <c r="AC300" s="458"/>
      <c r="AD300" s="458"/>
      <c r="AE300" s="458"/>
    </row>
    <row r="301" spans="1:31" ht="15.75">
      <c r="A301" s="348"/>
      <c r="AC301" s="457"/>
      <c r="AD301" s="457"/>
      <c r="AE301" s="457"/>
    </row>
    <row r="302" spans="1:31" ht="15.75">
      <c r="A302" s="348"/>
      <c r="AC302" s="458"/>
      <c r="AD302" s="458"/>
      <c r="AE302" s="458"/>
    </row>
    <row r="303" spans="1:31" ht="15.75">
      <c r="A303" s="348"/>
      <c r="AC303" s="458"/>
      <c r="AD303" s="458"/>
      <c r="AE303" s="458"/>
    </row>
    <row r="304" spans="1:31" ht="15.75">
      <c r="A304" s="348"/>
      <c r="AC304" s="458"/>
      <c r="AD304" s="458"/>
      <c r="AE304" s="458"/>
    </row>
    <row r="305" spans="1:31" ht="15.75">
      <c r="A305" s="348"/>
      <c r="AC305" s="457"/>
      <c r="AD305" s="457"/>
      <c r="AE305" s="457"/>
    </row>
    <row r="306" spans="1:31" ht="18.75">
      <c r="A306" s="348"/>
      <c r="AC306" s="453"/>
      <c r="AD306" s="453"/>
      <c r="AE306" s="453"/>
    </row>
    <row r="307" spans="1:31">
      <c r="A307" s="348"/>
      <c r="AC307" s="434"/>
      <c r="AD307" s="434"/>
      <c r="AE307" s="434"/>
    </row>
    <row r="308" spans="1:31">
      <c r="A308" s="348"/>
      <c r="AC308" s="434"/>
      <c r="AD308" s="434"/>
      <c r="AE308" s="434"/>
    </row>
    <row r="309" spans="1:31">
      <c r="A309" s="348"/>
      <c r="AC309" s="434"/>
      <c r="AD309" s="434"/>
      <c r="AE309" s="434"/>
    </row>
    <row r="310" spans="1:31">
      <c r="A310" s="348"/>
      <c r="AC310" s="434"/>
      <c r="AD310" s="434"/>
      <c r="AE310" s="434"/>
    </row>
    <row r="311" spans="1:31">
      <c r="A311" s="348"/>
      <c r="AC311" s="434"/>
      <c r="AD311" s="434"/>
      <c r="AE311" s="434"/>
    </row>
    <row r="312" spans="1:31">
      <c r="A312" s="348"/>
      <c r="AC312" s="434"/>
      <c r="AD312" s="434"/>
      <c r="AE312" s="434"/>
    </row>
    <row r="313" spans="1:31">
      <c r="A313" s="348"/>
      <c r="AC313" s="434"/>
      <c r="AD313" s="434"/>
      <c r="AE313" s="434"/>
    </row>
    <row r="314" spans="1:31">
      <c r="A314" s="348"/>
      <c r="AC314" s="434"/>
      <c r="AD314" s="434"/>
      <c r="AE314" s="434"/>
    </row>
    <row r="315" spans="1:31">
      <c r="A315" s="348"/>
      <c r="AC315" s="434"/>
      <c r="AD315" s="434"/>
      <c r="AE315" s="434"/>
    </row>
    <row r="316" spans="1:31">
      <c r="A316" s="348"/>
      <c r="AC316" s="434"/>
      <c r="AD316" s="434"/>
      <c r="AE316" s="434"/>
    </row>
    <row r="317" spans="1:31">
      <c r="A317" s="348"/>
      <c r="AC317" s="434"/>
      <c r="AD317" s="434"/>
      <c r="AE317" s="434"/>
    </row>
    <row r="318" spans="1:31">
      <c r="A318" s="348"/>
      <c r="AC318" s="434"/>
      <c r="AD318" s="434"/>
      <c r="AE318" s="434"/>
    </row>
    <row r="319" spans="1:31">
      <c r="A319" s="348"/>
      <c r="AC319" s="434"/>
      <c r="AD319" s="434"/>
      <c r="AE319" s="434"/>
    </row>
    <row r="320" spans="1:31">
      <c r="A320" s="348"/>
      <c r="AC320" s="434"/>
      <c r="AD320" s="434"/>
      <c r="AE320" s="434"/>
    </row>
    <row r="321" spans="1:31">
      <c r="A321" s="348"/>
      <c r="AC321" s="434"/>
      <c r="AD321" s="434"/>
      <c r="AE321" s="434"/>
    </row>
    <row r="322" spans="1:31">
      <c r="A322" s="348"/>
      <c r="AC322" s="434"/>
      <c r="AD322" s="434"/>
      <c r="AE322" s="434"/>
    </row>
    <row r="323" spans="1:31">
      <c r="A323" s="348"/>
      <c r="AC323" s="434"/>
      <c r="AD323" s="434"/>
      <c r="AE323" s="434"/>
    </row>
    <row r="324" spans="1:31">
      <c r="A324" s="348"/>
      <c r="AC324" s="434"/>
      <c r="AD324" s="434"/>
      <c r="AE324" s="434"/>
    </row>
    <row r="325" spans="1:31">
      <c r="A325" s="348"/>
      <c r="AC325" s="434"/>
      <c r="AD325" s="434"/>
      <c r="AE325" s="434"/>
    </row>
    <row r="326" spans="1:31">
      <c r="A326" s="348"/>
      <c r="AC326" s="434"/>
      <c r="AD326" s="434"/>
      <c r="AE326" s="434"/>
    </row>
    <row r="327" spans="1:31">
      <c r="A327" s="348"/>
      <c r="AC327" s="434"/>
      <c r="AD327" s="434"/>
      <c r="AE327" s="434"/>
    </row>
    <row r="328" spans="1:31">
      <c r="A328" s="348"/>
      <c r="AC328" s="434"/>
      <c r="AD328" s="434"/>
      <c r="AE328" s="434"/>
    </row>
    <row r="329" spans="1:31">
      <c r="A329" s="348"/>
      <c r="AC329" s="434"/>
      <c r="AD329" s="434"/>
      <c r="AE329" s="434"/>
    </row>
    <row r="330" spans="1:31">
      <c r="A330" s="348"/>
      <c r="AC330" s="434"/>
      <c r="AD330" s="434"/>
      <c r="AE330" s="434"/>
    </row>
    <row r="331" spans="1:31">
      <c r="A331" s="348"/>
      <c r="AC331" s="434"/>
      <c r="AD331" s="434"/>
      <c r="AE331" s="434"/>
    </row>
    <row r="332" spans="1:31">
      <c r="A332" s="348"/>
      <c r="AC332" s="434"/>
      <c r="AD332" s="434"/>
      <c r="AE332" s="434"/>
    </row>
    <row r="333" spans="1:31">
      <c r="A333" s="348"/>
      <c r="AC333" s="434"/>
      <c r="AD333" s="434"/>
      <c r="AE333" s="434"/>
    </row>
    <row r="334" spans="1:31">
      <c r="A334" s="348"/>
      <c r="AC334" s="434"/>
      <c r="AD334" s="434"/>
      <c r="AE334" s="434"/>
    </row>
    <row r="335" spans="1:31">
      <c r="A335" s="348"/>
      <c r="AC335" s="434"/>
      <c r="AD335" s="434"/>
      <c r="AE335" s="434"/>
    </row>
    <row r="336" spans="1:31">
      <c r="A336" s="348"/>
      <c r="AC336" s="434"/>
      <c r="AD336" s="434"/>
      <c r="AE336" s="434"/>
    </row>
    <row r="337" spans="1:31">
      <c r="A337" s="348"/>
      <c r="AC337" s="434"/>
      <c r="AD337" s="434"/>
      <c r="AE337" s="434"/>
    </row>
    <row r="338" spans="1:31">
      <c r="A338" s="348"/>
      <c r="AC338" s="434"/>
      <c r="AD338" s="434"/>
      <c r="AE338" s="434"/>
    </row>
    <row r="339" spans="1:31">
      <c r="A339" s="348"/>
      <c r="AC339" s="434"/>
      <c r="AD339" s="434"/>
      <c r="AE339" s="434"/>
    </row>
    <row r="340" spans="1:31">
      <c r="A340" s="348"/>
      <c r="AC340" s="434"/>
      <c r="AD340" s="434"/>
      <c r="AE340" s="434"/>
    </row>
    <row r="341" spans="1:31">
      <c r="A341" s="348"/>
      <c r="AC341" s="434"/>
      <c r="AD341" s="434"/>
      <c r="AE341" s="434"/>
    </row>
    <row r="342" spans="1:31">
      <c r="A342" s="348"/>
      <c r="AC342" s="434"/>
      <c r="AD342" s="434"/>
      <c r="AE342" s="434"/>
    </row>
    <row r="343" spans="1:31">
      <c r="A343" s="348"/>
      <c r="AC343" s="434"/>
      <c r="AD343" s="434"/>
      <c r="AE343" s="434"/>
    </row>
    <row r="344" spans="1:31">
      <c r="A344" s="348"/>
      <c r="AC344" s="434"/>
      <c r="AD344" s="434"/>
      <c r="AE344" s="434"/>
    </row>
    <row r="345" spans="1:31">
      <c r="A345" s="348"/>
      <c r="AC345" s="434"/>
      <c r="AD345" s="434"/>
      <c r="AE345" s="434"/>
    </row>
    <row r="346" spans="1:31">
      <c r="A346" s="348"/>
      <c r="AC346" s="434"/>
      <c r="AD346" s="434"/>
      <c r="AE346" s="434"/>
    </row>
    <row r="347" spans="1:31">
      <c r="A347" s="348"/>
      <c r="AC347" s="434"/>
      <c r="AD347" s="434"/>
      <c r="AE347" s="434"/>
    </row>
    <row r="348" spans="1:31">
      <c r="A348" s="348"/>
      <c r="AC348" s="434"/>
      <c r="AD348" s="434"/>
      <c r="AE348" s="434"/>
    </row>
    <row r="349" spans="1:31">
      <c r="A349" s="348"/>
      <c r="AC349" s="434"/>
      <c r="AD349" s="434"/>
      <c r="AE349" s="434"/>
    </row>
    <row r="350" spans="1:31">
      <c r="A350" s="348"/>
      <c r="AC350" s="434"/>
      <c r="AD350" s="434"/>
      <c r="AE350" s="434"/>
    </row>
    <row r="351" spans="1:31">
      <c r="A351" s="348"/>
      <c r="AC351" s="434"/>
      <c r="AD351" s="434"/>
      <c r="AE351" s="434"/>
    </row>
    <row r="352" spans="1:31">
      <c r="A352" s="348"/>
      <c r="AC352" s="434"/>
      <c r="AD352" s="434"/>
      <c r="AE352" s="434"/>
    </row>
    <row r="353" spans="1:31">
      <c r="A353" s="348"/>
      <c r="AC353" s="434"/>
      <c r="AD353" s="434"/>
      <c r="AE353" s="434"/>
    </row>
    <row r="354" spans="1:31">
      <c r="A354" s="348"/>
      <c r="AC354" s="434"/>
      <c r="AD354" s="434"/>
      <c r="AE354" s="434"/>
    </row>
    <row r="355" spans="1:31">
      <c r="A355" s="348"/>
      <c r="AC355" s="434"/>
      <c r="AD355" s="434"/>
      <c r="AE355" s="434"/>
    </row>
    <row r="356" spans="1:31">
      <c r="A356" s="348"/>
      <c r="AC356" s="434"/>
      <c r="AD356" s="434"/>
      <c r="AE356" s="434"/>
    </row>
    <row r="357" spans="1:31">
      <c r="A357" s="348"/>
      <c r="AC357" s="434"/>
      <c r="AD357" s="434"/>
      <c r="AE357" s="434"/>
    </row>
    <row r="358" spans="1:31">
      <c r="A358" s="348"/>
      <c r="AC358" s="434"/>
      <c r="AD358" s="434"/>
      <c r="AE358" s="434"/>
    </row>
    <row r="359" spans="1:31">
      <c r="A359" s="348"/>
      <c r="AC359" s="434"/>
      <c r="AD359" s="434"/>
      <c r="AE359" s="434"/>
    </row>
    <row r="360" spans="1:31">
      <c r="A360" s="348"/>
      <c r="AC360" s="434"/>
      <c r="AD360" s="434"/>
      <c r="AE360" s="434"/>
    </row>
    <row r="361" spans="1:31">
      <c r="A361" s="348"/>
      <c r="AC361" s="434"/>
      <c r="AD361" s="434"/>
      <c r="AE361" s="434"/>
    </row>
    <row r="362" spans="1:31">
      <c r="A362" s="348"/>
      <c r="AC362" s="434"/>
      <c r="AD362" s="434"/>
      <c r="AE362" s="434"/>
    </row>
    <row r="363" spans="1:31">
      <c r="A363" s="348"/>
      <c r="AC363" s="434"/>
      <c r="AD363" s="434"/>
      <c r="AE363" s="434"/>
    </row>
    <row r="364" spans="1:31">
      <c r="A364" s="348"/>
      <c r="AC364" s="434"/>
      <c r="AD364" s="434"/>
      <c r="AE364" s="434"/>
    </row>
    <row r="365" spans="1:31">
      <c r="A365" s="348"/>
      <c r="AC365" s="434"/>
      <c r="AD365" s="434"/>
      <c r="AE365" s="434"/>
    </row>
    <row r="366" spans="1:31">
      <c r="A366" s="348"/>
      <c r="AC366" s="434"/>
      <c r="AD366" s="434"/>
      <c r="AE366" s="434"/>
    </row>
    <row r="367" spans="1:31">
      <c r="A367" s="348"/>
      <c r="AC367" s="434"/>
      <c r="AD367" s="434"/>
      <c r="AE367" s="434"/>
    </row>
    <row r="368" spans="1:31">
      <c r="A368" s="348"/>
      <c r="AC368" s="434"/>
      <c r="AD368" s="434"/>
      <c r="AE368" s="434"/>
    </row>
    <row r="369" spans="1:31">
      <c r="A369" s="348"/>
      <c r="AC369" s="434"/>
      <c r="AD369" s="434"/>
      <c r="AE369" s="434"/>
    </row>
    <row r="370" spans="1:31">
      <c r="A370" s="348"/>
      <c r="AC370" s="434"/>
      <c r="AD370" s="434"/>
      <c r="AE370" s="434"/>
    </row>
    <row r="371" spans="1:31">
      <c r="A371" s="348"/>
      <c r="AC371" s="434"/>
      <c r="AD371" s="434"/>
      <c r="AE371" s="434"/>
    </row>
    <row r="372" spans="1:31">
      <c r="A372" s="348"/>
      <c r="AC372" s="434"/>
      <c r="AD372" s="434"/>
      <c r="AE372" s="434"/>
    </row>
    <row r="373" spans="1:31">
      <c r="A373" s="348"/>
      <c r="AC373" s="434"/>
      <c r="AD373" s="434"/>
      <c r="AE373" s="434"/>
    </row>
    <row r="374" spans="1:31">
      <c r="A374" s="348"/>
      <c r="AC374" s="434"/>
      <c r="AD374" s="434"/>
      <c r="AE374" s="434"/>
    </row>
    <row r="375" spans="1:31">
      <c r="A375" s="348"/>
      <c r="AC375" s="434"/>
      <c r="AD375" s="434"/>
      <c r="AE375" s="434"/>
    </row>
    <row r="376" spans="1:31">
      <c r="A376" s="348"/>
      <c r="AC376" s="434"/>
      <c r="AD376" s="434"/>
      <c r="AE376" s="434"/>
    </row>
    <row r="377" spans="1:31">
      <c r="A377" s="348"/>
      <c r="AC377" s="434"/>
      <c r="AD377" s="434"/>
      <c r="AE377" s="434"/>
    </row>
    <row r="378" spans="1:31">
      <c r="A378" s="348"/>
      <c r="AC378" s="434"/>
      <c r="AD378" s="434"/>
      <c r="AE378" s="434"/>
    </row>
    <row r="379" spans="1:31">
      <c r="A379" s="348"/>
      <c r="AC379" s="434"/>
      <c r="AD379" s="434"/>
      <c r="AE379" s="434"/>
    </row>
    <row r="380" spans="1:31">
      <c r="A380" s="348"/>
      <c r="AC380" s="434"/>
      <c r="AD380" s="434"/>
      <c r="AE380" s="434"/>
    </row>
    <row r="381" spans="1:31">
      <c r="A381" s="348"/>
      <c r="AC381" s="434"/>
      <c r="AD381" s="434"/>
      <c r="AE381" s="434"/>
    </row>
    <row r="382" spans="1:31">
      <c r="A382" s="348"/>
      <c r="AC382" s="434"/>
      <c r="AD382" s="434"/>
      <c r="AE382" s="434"/>
    </row>
    <row r="383" spans="1:31">
      <c r="A383" s="348"/>
      <c r="AC383" s="434"/>
      <c r="AD383" s="434"/>
      <c r="AE383" s="434"/>
    </row>
    <row r="384" spans="1:31">
      <c r="A384" s="348"/>
      <c r="AC384" s="434"/>
      <c r="AD384" s="434"/>
      <c r="AE384" s="434"/>
    </row>
    <row r="385" spans="1:31">
      <c r="A385" s="348"/>
      <c r="AC385" s="434"/>
      <c r="AD385" s="434"/>
      <c r="AE385" s="434"/>
    </row>
  </sheetData>
  <mergeCells count="19">
    <mergeCell ref="AM4:BA4"/>
    <mergeCell ref="AM5:AQ6"/>
    <mergeCell ref="AR5:AV6"/>
    <mergeCell ref="AW5:BA6"/>
    <mergeCell ref="K5:N6"/>
    <mergeCell ref="O5:Q6"/>
    <mergeCell ref="W5:Z6"/>
    <mergeCell ref="AA5:AD6"/>
    <mergeCell ref="AE5:AG6"/>
    <mergeCell ref="A2:A3"/>
    <mergeCell ref="B2:AL2"/>
    <mergeCell ref="B4:F6"/>
    <mergeCell ref="G4:J4"/>
    <mergeCell ref="K4:N4"/>
    <mergeCell ref="R4:V6"/>
    <mergeCell ref="W4:Z4"/>
    <mergeCell ref="AA4:AD4"/>
    <mergeCell ref="AH4:AL6"/>
    <mergeCell ref="G5:J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N57"/>
  <sheetViews>
    <sheetView workbookViewId="0">
      <pane xSplit="2" ySplit="7" topLeftCell="C8" activePane="bottomRight" state="frozen"/>
      <selection activeCell="B46" sqref="B46"/>
      <selection pane="topRight" activeCell="B46" sqref="B46"/>
      <selection pane="bottomLeft" activeCell="B46" sqref="B46"/>
      <selection pane="bottomRight" activeCell="B5" sqref="B5:K5"/>
    </sheetView>
  </sheetViews>
  <sheetFormatPr defaultColWidth="9.33203125" defaultRowHeight="12.75"/>
  <cols>
    <col min="1" max="1" width="9.33203125" style="1"/>
    <col min="2" max="2" width="42.6640625" style="1" customWidth="1"/>
    <col min="3" max="3" width="17.33203125" style="1" customWidth="1"/>
    <col min="4" max="4" width="16.1640625" style="1" customWidth="1"/>
    <col min="5" max="7" width="16.83203125" style="1" customWidth="1"/>
    <col min="8" max="9" width="15.5" style="1" customWidth="1"/>
    <col min="10" max="10" width="17" style="1" customWidth="1"/>
    <col min="11" max="11" width="15.33203125" style="1" customWidth="1"/>
    <col min="12" max="12" width="9.83203125" style="1" bestFit="1" customWidth="1"/>
    <col min="13" max="13" width="15.5" style="1" customWidth="1"/>
    <col min="14" max="14" width="16.6640625" style="1" customWidth="1"/>
    <col min="15" max="16384" width="9.33203125" style="1"/>
  </cols>
  <sheetData>
    <row r="1" spans="1:14">
      <c r="B1" s="18"/>
      <c r="C1" s="18"/>
      <c r="D1" s="18"/>
      <c r="E1" s="18"/>
      <c r="F1" s="18"/>
      <c r="G1" s="18"/>
      <c r="H1" s="18"/>
      <c r="I1" s="18"/>
      <c r="J1" s="18"/>
      <c r="K1" s="1" t="s">
        <v>130</v>
      </c>
    </row>
    <row r="2" spans="1:14"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14.25">
      <c r="B3" s="21" t="s">
        <v>217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>
      <c r="B4" s="502" t="s">
        <v>51</v>
      </c>
      <c r="C4" s="502"/>
      <c r="D4" s="502"/>
      <c r="E4" s="502"/>
      <c r="F4" s="502"/>
      <c r="G4" s="502"/>
      <c r="H4" s="502"/>
      <c r="I4" s="502"/>
      <c r="J4" s="502"/>
      <c r="K4" s="502"/>
      <c r="L4" s="180"/>
    </row>
    <row r="5" spans="1:14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179"/>
    </row>
    <row r="6" spans="1:14" ht="13.5" thickBot="1">
      <c r="K6" s="1" t="s">
        <v>1</v>
      </c>
    </row>
    <row r="7" spans="1:14" ht="46.5" customHeight="1" thickBot="1">
      <c r="A7" s="49" t="s">
        <v>2</v>
      </c>
      <c r="B7" s="55"/>
      <c r="C7" s="69" t="s">
        <v>115</v>
      </c>
      <c r="D7" s="69" t="s">
        <v>114</v>
      </c>
      <c r="E7" s="69" t="s">
        <v>132</v>
      </c>
      <c r="F7" s="69" t="s">
        <v>142</v>
      </c>
      <c r="G7" s="69" t="s">
        <v>212</v>
      </c>
      <c r="H7" s="51" t="s">
        <v>213</v>
      </c>
      <c r="I7" s="51">
        <v>2018</v>
      </c>
      <c r="J7" s="51">
        <v>2019</v>
      </c>
      <c r="K7" s="160">
        <v>2020</v>
      </c>
      <c r="L7" s="168" t="s">
        <v>214</v>
      </c>
      <c r="M7" s="90" t="s">
        <v>215</v>
      </c>
      <c r="N7" s="155" t="s">
        <v>216</v>
      </c>
    </row>
    <row r="8" spans="1:14">
      <c r="A8" s="4">
        <v>301</v>
      </c>
      <c r="B8" s="5" t="s">
        <v>4</v>
      </c>
      <c r="C8" s="95" t="s">
        <v>131</v>
      </c>
      <c r="D8" s="70"/>
      <c r="E8" s="95"/>
      <c r="F8" s="95"/>
      <c r="G8" s="95"/>
      <c r="H8" s="48">
        <v>0</v>
      </c>
      <c r="I8" s="48">
        <v>0</v>
      </c>
      <c r="J8" s="48">
        <v>0</v>
      </c>
      <c r="K8" s="48">
        <v>0</v>
      </c>
      <c r="L8" s="169" t="str">
        <f>IF(H8=0," ",IF(H8&gt;0,ROUND(I8/H8*100,1)))</f>
        <v xml:space="preserve"> </v>
      </c>
      <c r="M8" s="6">
        <f>I8-H8</f>
        <v>0</v>
      </c>
      <c r="N8" s="19">
        <f>I8-G8</f>
        <v>0</v>
      </c>
    </row>
    <row r="9" spans="1:14">
      <c r="A9" s="7">
        <v>302</v>
      </c>
      <c r="B9" s="8" t="s">
        <v>5</v>
      </c>
      <c r="C9" s="95"/>
      <c r="D9" s="70"/>
      <c r="E9" s="95"/>
      <c r="F9" s="95"/>
      <c r="G9" s="95"/>
      <c r="H9" s="48">
        <v>0</v>
      </c>
      <c r="I9" s="48">
        <v>0</v>
      </c>
      <c r="J9" s="48">
        <v>0</v>
      </c>
      <c r="K9" s="48">
        <v>0</v>
      </c>
      <c r="L9" s="221" t="str">
        <f t="shared" ref="L9:L56" si="0">IF(H9=0," ",IF(H9&gt;0,ROUND(I9/H9*100,1)))</f>
        <v xml:space="preserve"> </v>
      </c>
      <c r="M9" s="6">
        <f t="shared" ref="M9:M53" si="1">I9-H9</f>
        <v>0</v>
      </c>
      <c r="N9" s="19">
        <f t="shared" ref="N9:N53" si="2">I9-G9</f>
        <v>0</v>
      </c>
    </row>
    <row r="10" spans="1:14">
      <c r="A10" s="7">
        <v>303</v>
      </c>
      <c r="B10" s="8" t="s">
        <v>6</v>
      </c>
      <c r="C10" s="95"/>
      <c r="D10" s="70"/>
      <c r="E10" s="95"/>
      <c r="F10" s="95"/>
      <c r="G10" s="268"/>
      <c r="H10" s="48">
        <v>0</v>
      </c>
      <c r="I10" s="48">
        <v>0</v>
      </c>
      <c r="J10" s="48">
        <v>0</v>
      </c>
      <c r="K10" s="48">
        <v>0</v>
      </c>
      <c r="L10" s="221" t="str">
        <f t="shared" si="0"/>
        <v xml:space="preserve"> </v>
      </c>
      <c r="M10" s="6">
        <f t="shared" si="1"/>
        <v>0</v>
      </c>
      <c r="N10" s="19">
        <f t="shared" si="2"/>
        <v>0</v>
      </c>
    </row>
    <row r="11" spans="1:14">
      <c r="A11" s="7">
        <v>304</v>
      </c>
      <c r="B11" s="8" t="s">
        <v>7</v>
      </c>
      <c r="C11" s="95">
        <v>35853416</v>
      </c>
      <c r="D11" s="95">
        <v>37892018</v>
      </c>
      <c r="E11" s="95">
        <v>48128610</v>
      </c>
      <c r="F11" s="95">
        <v>25348495</v>
      </c>
      <c r="G11" s="269">
        <v>62486218</v>
      </c>
      <c r="H11" s="48">
        <v>213601015</v>
      </c>
      <c r="I11" s="48">
        <v>213601015</v>
      </c>
      <c r="J11" s="48">
        <v>213601015</v>
      </c>
      <c r="K11" s="48">
        <v>213601015</v>
      </c>
      <c r="L11" s="221">
        <f t="shared" si="0"/>
        <v>100</v>
      </c>
      <c r="M11" s="6">
        <f t="shared" si="1"/>
        <v>0</v>
      </c>
      <c r="N11" s="19">
        <f t="shared" si="2"/>
        <v>151114797</v>
      </c>
    </row>
    <row r="12" spans="1:14">
      <c r="A12" s="7">
        <v>305</v>
      </c>
      <c r="B12" s="8" t="s">
        <v>8</v>
      </c>
      <c r="C12" s="95"/>
      <c r="D12" s="95"/>
      <c r="E12" s="95"/>
      <c r="F12" s="95"/>
      <c r="G12" s="268"/>
      <c r="H12" s="48">
        <v>0</v>
      </c>
      <c r="I12" s="48">
        <v>0</v>
      </c>
      <c r="J12" s="48">
        <v>0</v>
      </c>
      <c r="K12" s="48">
        <v>0</v>
      </c>
      <c r="L12" s="221" t="str">
        <f t="shared" si="0"/>
        <v xml:space="preserve"> </v>
      </c>
      <c r="M12" s="6">
        <f t="shared" si="1"/>
        <v>0</v>
      </c>
      <c r="N12" s="19">
        <f t="shared" si="2"/>
        <v>0</v>
      </c>
    </row>
    <row r="13" spans="1:14">
      <c r="A13" s="7">
        <v>306</v>
      </c>
      <c r="B13" s="8" t="s">
        <v>9</v>
      </c>
      <c r="C13" s="95"/>
      <c r="D13" s="95"/>
      <c r="E13" s="95"/>
      <c r="F13" s="95"/>
      <c r="G13" s="268"/>
      <c r="H13" s="48">
        <v>9959766</v>
      </c>
      <c r="I13" s="48">
        <v>10112383</v>
      </c>
      <c r="J13" s="48">
        <v>10484091</v>
      </c>
      <c r="K13" s="48">
        <v>10484091</v>
      </c>
      <c r="L13" s="221">
        <f t="shared" si="0"/>
        <v>101.5</v>
      </c>
      <c r="M13" s="6">
        <f t="shared" si="1"/>
        <v>152617</v>
      </c>
      <c r="N13" s="19">
        <f t="shared" si="2"/>
        <v>10112383</v>
      </c>
    </row>
    <row r="14" spans="1:14">
      <c r="A14" s="7">
        <v>307</v>
      </c>
      <c r="B14" s="8" t="s">
        <v>10</v>
      </c>
      <c r="C14" s="95">
        <v>390059215</v>
      </c>
      <c r="D14" s="95">
        <v>392783546</v>
      </c>
      <c r="E14" s="95">
        <v>404628797</v>
      </c>
      <c r="F14" s="95">
        <v>432981090</v>
      </c>
      <c r="G14" s="269">
        <v>397053604</v>
      </c>
      <c r="H14" s="48">
        <v>434652000</v>
      </c>
      <c r="I14" s="48">
        <v>434652000</v>
      </c>
      <c r="J14" s="48">
        <v>439363000</v>
      </c>
      <c r="K14" s="48">
        <v>439363000</v>
      </c>
      <c r="L14" s="221">
        <f t="shared" si="0"/>
        <v>100</v>
      </c>
      <c r="M14" s="6">
        <f t="shared" si="1"/>
        <v>0</v>
      </c>
      <c r="N14" s="19">
        <f t="shared" si="2"/>
        <v>37598396</v>
      </c>
    </row>
    <row r="15" spans="1:14">
      <c r="A15" s="7">
        <v>308</v>
      </c>
      <c r="B15" s="8" t="s">
        <v>11</v>
      </c>
      <c r="C15" s="95"/>
      <c r="D15" s="95"/>
      <c r="E15" s="95"/>
      <c r="F15" s="95"/>
      <c r="G15" s="268"/>
      <c r="H15" s="48">
        <v>0</v>
      </c>
      <c r="I15" s="48">
        <v>0</v>
      </c>
      <c r="J15" s="48">
        <v>0</v>
      </c>
      <c r="K15" s="48">
        <v>0</v>
      </c>
      <c r="L15" s="221" t="str">
        <f t="shared" si="0"/>
        <v xml:space="preserve"> </v>
      </c>
      <c r="M15" s="6">
        <f t="shared" si="1"/>
        <v>0</v>
      </c>
      <c r="N15" s="19">
        <f t="shared" si="2"/>
        <v>0</v>
      </c>
    </row>
    <row r="16" spans="1:14">
      <c r="A16" s="7">
        <v>309</v>
      </c>
      <c r="B16" s="8" t="s">
        <v>12</v>
      </c>
      <c r="C16" s="95"/>
      <c r="D16" s="95"/>
      <c r="E16" s="95"/>
      <c r="F16" s="95"/>
      <c r="G16" s="268"/>
      <c r="H16" s="48">
        <v>0</v>
      </c>
      <c r="I16" s="48">
        <v>0</v>
      </c>
      <c r="J16" s="48">
        <v>0</v>
      </c>
      <c r="K16" s="48">
        <v>0</v>
      </c>
      <c r="L16" s="221" t="str">
        <f t="shared" si="0"/>
        <v xml:space="preserve"> </v>
      </c>
      <c r="M16" s="6">
        <f t="shared" si="1"/>
        <v>0</v>
      </c>
      <c r="N16" s="19">
        <f t="shared" si="2"/>
        <v>0</v>
      </c>
    </row>
    <row r="17" spans="1:14">
      <c r="A17" s="7">
        <v>312</v>
      </c>
      <c r="B17" s="8" t="s">
        <v>13</v>
      </c>
      <c r="C17" s="95"/>
      <c r="D17" s="95"/>
      <c r="E17" s="95"/>
      <c r="F17" s="95"/>
      <c r="G17" s="268"/>
      <c r="H17" s="48">
        <v>0</v>
      </c>
      <c r="I17" s="48">
        <v>0</v>
      </c>
      <c r="J17" s="48">
        <v>0</v>
      </c>
      <c r="K17" s="48">
        <v>0</v>
      </c>
      <c r="L17" s="221" t="str">
        <f t="shared" si="0"/>
        <v xml:space="preserve"> </v>
      </c>
      <c r="M17" s="6">
        <f t="shared" si="1"/>
        <v>0</v>
      </c>
      <c r="N17" s="19">
        <f t="shared" si="2"/>
        <v>0</v>
      </c>
    </row>
    <row r="18" spans="1:14">
      <c r="A18" s="7">
        <v>313</v>
      </c>
      <c r="B18" s="8" t="s">
        <v>14</v>
      </c>
      <c r="C18" s="95">
        <v>32000</v>
      </c>
      <c r="D18" s="95"/>
      <c r="E18" s="95"/>
      <c r="F18" s="95"/>
      <c r="G18" s="268"/>
      <c r="H18" s="48">
        <v>9977391</v>
      </c>
      <c r="I18" s="48">
        <v>10130278</v>
      </c>
      <c r="J18" s="48">
        <v>10502645</v>
      </c>
      <c r="K18" s="48">
        <v>10502645</v>
      </c>
      <c r="L18" s="221">
        <f t="shared" si="0"/>
        <v>101.5</v>
      </c>
      <c r="M18" s="6">
        <f t="shared" si="1"/>
        <v>152887</v>
      </c>
      <c r="N18" s="19">
        <f t="shared" si="2"/>
        <v>10130278</v>
      </c>
    </row>
    <row r="19" spans="1:14">
      <c r="A19" s="7">
        <v>314</v>
      </c>
      <c r="B19" s="8" t="s">
        <v>15</v>
      </c>
      <c r="C19" s="95">
        <v>522774195</v>
      </c>
      <c r="D19" s="95">
        <v>581310521</v>
      </c>
      <c r="E19" s="95">
        <v>574367012</v>
      </c>
      <c r="F19" s="95">
        <v>419573711</v>
      </c>
      <c r="G19" s="269">
        <v>364055447</v>
      </c>
      <c r="H19" s="48">
        <v>568176000</v>
      </c>
      <c r="I19" s="48">
        <v>569156000</v>
      </c>
      <c r="J19" s="48">
        <v>571504000</v>
      </c>
      <c r="K19" s="48">
        <v>571504000</v>
      </c>
      <c r="L19" s="221">
        <f t="shared" si="0"/>
        <v>100.2</v>
      </c>
      <c r="M19" s="6">
        <f t="shared" si="1"/>
        <v>980000</v>
      </c>
      <c r="N19" s="19">
        <f t="shared" si="2"/>
        <v>205100553</v>
      </c>
    </row>
    <row r="20" spans="1:14">
      <c r="A20" s="7">
        <v>315</v>
      </c>
      <c r="B20" s="8" t="s">
        <v>16</v>
      </c>
      <c r="C20" s="95">
        <v>237251</v>
      </c>
      <c r="D20" s="95">
        <v>233996</v>
      </c>
      <c r="E20" s="95"/>
      <c r="F20" s="95"/>
      <c r="G20" s="268"/>
      <c r="H20" s="48">
        <v>153231534</v>
      </c>
      <c r="I20" s="48">
        <v>155579554</v>
      </c>
      <c r="J20" s="48">
        <v>161298312</v>
      </c>
      <c r="K20" s="48">
        <v>161298312</v>
      </c>
      <c r="L20" s="221">
        <f t="shared" si="0"/>
        <v>101.5</v>
      </c>
      <c r="M20" s="6">
        <f t="shared" si="1"/>
        <v>2348020</v>
      </c>
      <c r="N20" s="19">
        <f t="shared" si="2"/>
        <v>155579554</v>
      </c>
    </row>
    <row r="21" spans="1:14">
      <c r="A21" s="7">
        <v>317</v>
      </c>
      <c r="B21" s="8" t="s">
        <v>17</v>
      </c>
      <c r="C21" s="95"/>
      <c r="D21" s="95"/>
      <c r="E21" s="95"/>
      <c r="F21" s="95"/>
      <c r="G21" s="268"/>
      <c r="H21" s="48">
        <v>0</v>
      </c>
      <c r="I21" s="48">
        <v>0</v>
      </c>
      <c r="J21" s="48">
        <v>0</v>
      </c>
      <c r="K21" s="48">
        <v>0</v>
      </c>
      <c r="L21" s="221" t="str">
        <f t="shared" si="0"/>
        <v xml:space="preserve"> </v>
      </c>
      <c r="M21" s="6">
        <f t="shared" si="1"/>
        <v>0</v>
      </c>
      <c r="N21" s="19">
        <f t="shared" si="2"/>
        <v>0</v>
      </c>
    </row>
    <row r="22" spans="1:14">
      <c r="A22" s="7">
        <v>321</v>
      </c>
      <c r="B22" s="8" t="s">
        <v>18</v>
      </c>
      <c r="C22" s="95">
        <v>2960552435</v>
      </c>
      <c r="D22" s="95">
        <v>3231735069</v>
      </c>
      <c r="E22" s="95">
        <v>3425016820</v>
      </c>
      <c r="F22" s="95">
        <v>3642304285</v>
      </c>
      <c r="G22" s="269">
        <v>3927443928</v>
      </c>
      <c r="H22" s="48">
        <v>4257427000</v>
      </c>
      <c r="I22" s="48">
        <v>4337427000</v>
      </c>
      <c r="J22" s="48">
        <v>4357427000</v>
      </c>
      <c r="K22" s="48">
        <v>4357427000</v>
      </c>
      <c r="L22" s="221">
        <f t="shared" si="0"/>
        <v>101.9</v>
      </c>
      <c r="M22" s="6">
        <f t="shared" si="1"/>
        <v>80000000</v>
      </c>
      <c r="N22" s="19">
        <f t="shared" si="2"/>
        <v>409983072</v>
      </c>
    </row>
    <row r="23" spans="1:14">
      <c r="A23" s="7">
        <v>322</v>
      </c>
      <c r="B23" s="8" t="s">
        <v>19</v>
      </c>
      <c r="C23" s="95">
        <v>3455991140</v>
      </c>
      <c r="D23" s="95">
        <v>2550250279</v>
      </c>
      <c r="E23" s="95">
        <v>1600624066</v>
      </c>
      <c r="F23" s="95">
        <v>846268866.78999996</v>
      </c>
      <c r="G23" s="269">
        <f>640374977-109755378</f>
        <v>530619599</v>
      </c>
      <c r="H23" s="48">
        <v>1481927000</v>
      </c>
      <c r="I23" s="48">
        <v>1486100000</v>
      </c>
      <c r="J23" s="48">
        <v>1497100000</v>
      </c>
      <c r="K23" s="48">
        <v>1547100000</v>
      </c>
      <c r="L23" s="221">
        <f t="shared" si="0"/>
        <v>100.3</v>
      </c>
      <c r="M23" s="6">
        <f t="shared" si="1"/>
        <v>4173000</v>
      </c>
      <c r="N23" s="19">
        <f t="shared" si="2"/>
        <v>955480401</v>
      </c>
    </row>
    <row r="24" spans="1:14">
      <c r="A24" s="7">
        <v>327</v>
      </c>
      <c r="B24" s="8" t="s">
        <v>20</v>
      </c>
      <c r="C24" s="95"/>
      <c r="D24" s="95"/>
      <c r="E24" s="95"/>
      <c r="F24" s="95"/>
      <c r="G24" s="268"/>
      <c r="H24" s="48">
        <v>15332946</v>
      </c>
      <c r="I24" s="48">
        <v>15567898</v>
      </c>
      <c r="J24" s="48">
        <v>16140139</v>
      </c>
      <c r="K24" s="48">
        <v>16140139</v>
      </c>
      <c r="L24" s="221">
        <f t="shared" si="0"/>
        <v>101.5</v>
      </c>
      <c r="M24" s="6">
        <f t="shared" si="1"/>
        <v>234952</v>
      </c>
      <c r="N24" s="19">
        <f t="shared" si="2"/>
        <v>15567898</v>
      </c>
    </row>
    <row r="25" spans="1:14">
      <c r="A25" s="7">
        <v>328</v>
      </c>
      <c r="B25" s="8" t="s">
        <v>21</v>
      </c>
      <c r="C25" s="95"/>
      <c r="D25" s="95"/>
      <c r="E25" s="95"/>
      <c r="F25" s="95"/>
      <c r="G25" s="268"/>
      <c r="H25" s="48">
        <v>0</v>
      </c>
      <c r="I25" s="48">
        <v>0</v>
      </c>
      <c r="J25" s="48">
        <v>0</v>
      </c>
      <c r="K25" s="48">
        <v>0</v>
      </c>
      <c r="L25" s="221" t="str">
        <f t="shared" si="0"/>
        <v xml:space="preserve"> </v>
      </c>
      <c r="M25" s="6">
        <f t="shared" si="1"/>
        <v>0</v>
      </c>
      <c r="N25" s="19">
        <f t="shared" si="2"/>
        <v>0</v>
      </c>
    </row>
    <row r="26" spans="1:14">
      <c r="A26" s="7">
        <v>329</v>
      </c>
      <c r="B26" s="8" t="s">
        <v>22</v>
      </c>
      <c r="C26" s="95">
        <v>719724511</v>
      </c>
      <c r="D26" s="95">
        <v>763570138</v>
      </c>
      <c r="E26" s="95">
        <v>769736789</v>
      </c>
      <c r="F26" s="95">
        <v>815597280</v>
      </c>
      <c r="G26" s="269">
        <v>858044769</v>
      </c>
      <c r="H26" s="48">
        <v>876284000</v>
      </c>
      <c r="I26" s="48">
        <v>882606000</v>
      </c>
      <c r="J26" s="48">
        <v>961651000</v>
      </c>
      <c r="K26" s="48">
        <v>961651000</v>
      </c>
      <c r="L26" s="221">
        <f t="shared" si="0"/>
        <v>100.7</v>
      </c>
      <c r="M26" s="6">
        <f t="shared" si="1"/>
        <v>6322000</v>
      </c>
      <c r="N26" s="19">
        <f t="shared" si="2"/>
        <v>24561231</v>
      </c>
    </row>
    <row r="27" spans="1:14">
      <c r="A27" s="7">
        <v>333</v>
      </c>
      <c r="B27" s="8" t="s">
        <v>23</v>
      </c>
      <c r="C27" s="95">
        <v>10154309134</v>
      </c>
      <c r="D27" s="95">
        <v>10382873126</v>
      </c>
      <c r="E27" s="95">
        <v>11384728433</v>
      </c>
      <c r="F27" s="95">
        <v>12007760720</v>
      </c>
      <c r="G27" s="269">
        <f>15296759600-2629199948</f>
        <v>12667559652</v>
      </c>
      <c r="H27" s="48">
        <v>13928304293</v>
      </c>
      <c r="I27" s="48">
        <v>14033940817</v>
      </c>
      <c r="J27" s="48">
        <v>14089203743</v>
      </c>
      <c r="K27" s="48">
        <v>14339203743</v>
      </c>
      <c r="L27" s="221">
        <f t="shared" si="0"/>
        <v>100.8</v>
      </c>
      <c r="M27" s="6">
        <f t="shared" si="1"/>
        <v>105636524</v>
      </c>
      <c r="N27" s="19">
        <f t="shared" si="2"/>
        <v>1366381165</v>
      </c>
    </row>
    <row r="28" spans="1:14">
      <c r="A28" s="7">
        <v>334</v>
      </c>
      <c r="B28" s="8" t="s">
        <v>24</v>
      </c>
      <c r="C28" s="95">
        <v>376113466</v>
      </c>
      <c r="D28" s="95">
        <v>471429410</v>
      </c>
      <c r="E28" s="95">
        <v>477986876</v>
      </c>
      <c r="F28" s="95">
        <v>469407688</v>
      </c>
      <c r="G28" s="269">
        <v>375571758</v>
      </c>
      <c r="H28" s="48">
        <v>518042000</v>
      </c>
      <c r="I28" s="48">
        <v>518042000</v>
      </c>
      <c r="J28" s="48">
        <v>523697000</v>
      </c>
      <c r="K28" s="48">
        <v>523697000</v>
      </c>
      <c r="L28" s="221">
        <f t="shared" si="0"/>
        <v>100</v>
      </c>
      <c r="M28" s="6">
        <f t="shared" si="1"/>
        <v>0</v>
      </c>
      <c r="N28" s="19">
        <f t="shared" si="2"/>
        <v>142470242</v>
      </c>
    </row>
    <row r="29" spans="1:14">
      <c r="A29" s="7">
        <v>335</v>
      </c>
      <c r="B29" s="8" t="s">
        <v>25</v>
      </c>
      <c r="C29" s="95">
        <v>959825671</v>
      </c>
      <c r="D29" s="95">
        <v>1227497656</v>
      </c>
      <c r="E29" s="95">
        <v>1229185488</v>
      </c>
      <c r="F29" s="95">
        <v>1333473353</v>
      </c>
      <c r="G29" s="269">
        <v>1190098792</v>
      </c>
      <c r="H29" s="48">
        <v>1547348512</v>
      </c>
      <c r="I29" s="48">
        <v>1547348512</v>
      </c>
      <c r="J29" s="48">
        <v>1732291512</v>
      </c>
      <c r="K29" s="48">
        <v>1732291512</v>
      </c>
      <c r="L29" s="221">
        <f t="shared" si="0"/>
        <v>100</v>
      </c>
      <c r="M29" s="6">
        <f t="shared" si="1"/>
        <v>0</v>
      </c>
      <c r="N29" s="19">
        <f t="shared" si="2"/>
        <v>357249720</v>
      </c>
    </row>
    <row r="30" spans="1:14">
      <c r="A30" s="7">
        <v>336</v>
      </c>
      <c r="B30" s="8" t="s">
        <v>26</v>
      </c>
      <c r="C30" s="95">
        <v>6393356</v>
      </c>
      <c r="D30" s="95">
        <v>6786844</v>
      </c>
      <c r="E30" s="95">
        <v>8630760</v>
      </c>
      <c r="F30" s="95">
        <v>7735828</v>
      </c>
      <c r="G30" s="269">
        <v>7890470</v>
      </c>
      <c r="H30" s="48">
        <v>0</v>
      </c>
      <c r="I30" s="48">
        <v>0</v>
      </c>
      <c r="J30" s="48">
        <v>0</v>
      </c>
      <c r="K30" s="48">
        <v>0</v>
      </c>
      <c r="L30" s="221" t="str">
        <f t="shared" si="0"/>
        <v xml:space="preserve"> </v>
      </c>
      <c r="M30" s="6">
        <f t="shared" si="1"/>
        <v>0</v>
      </c>
      <c r="N30" s="19">
        <f t="shared" si="2"/>
        <v>-7890470</v>
      </c>
    </row>
    <row r="31" spans="1:14">
      <c r="A31" s="7">
        <v>343</v>
      </c>
      <c r="B31" s="8" t="s">
        <v>27</v>
      </c>
      <c r="C31" s="95"/>
      <c r="D31" s="95"/>
      <c r="E31" s="95"/>
      <c r="F31" s="95"/>
      <c r="G31" s="268"/>
      <c r="H31" s="48">
        <v>0</v>
      </c>
      <c r="I31" s="48">
        <v>0</v>
      </c>
      <c r="J31" s="48">
        <v>0</v>
      </c>
      <c r="K31" s="48">
        <v>0</v>
      </c>
      <c r="L31" s="221" t="str">
        <f t="shared" si="0"/>
        <v xml:space="preserve"> </v>
      </c>
      <c r="M31" s="6">
        <f t="shared" si="1"/>
        <v>0</v>
      </c>
      <c r="N31" s="19">
        <f t="shared" si="2"/>
        <v>0</v>
      </c>
    </row>
    <row r="32" spans="1:14">
      <c r="A32" s="7">
        <v>344</v>
      </c>
      <c r="B32" s="8" t="s">
        <v>28</v>
      </c>
      <c r="C32" s="95"/>
      <c r="D32" s="95"/>
      <c r="E32" s="95"/>
      <c r="F32" s="95"/>
      <c r="G32" s="268"/>
      <c r="H32" s="48">
        <v>0</v>
      </c>
      <c r="I32" s="48">
        <v>0</v>
      </c>
      <c r="J32" s="48">
        <v>0</v>
      </c>
      <c r="K32" s="48">
        <v>0</v>
      </c>
      <c r="L32" s="221" t="str">
        <f t="shared" si="0"/>
        <v xml:space="preserve"> </v>
      </c>
      <c r="M32" s="6">
        <f t="shared" si="1"/>
        <v>0</v>
      </c>
      <c r="N32" s="19">
        <f t="shared" si="2"/>
        <v>0</v>
      </c>
    </row>
    <row r="33" spans="1:14">
      <c r="A33" s="7">
        <v>345</v>
      </c>
      <c r="B33" s="8" t="s">
        <v>29</v>
      </c>
      <c r="C33" s="95"/>
      <c r="D33" s="95"/>
      <c r="E33" s="95"/>
      <c r="F33" s="95"/>
      <c r="G33" s="268"/>
      <c r="H33" s="48">
        <v>0</v>
      </c>
      <c r="I33" s="48">
        <v>0</v>
      </c>
      <c r="J33" s="48">
        <v>0</v>
      </c>
      <c r="K33" s="48">
        <v>0</v>
      </c>
      <c r="L33" s="221" t="str">
        <f t="shared" si="0"/>
        <v xml:space="preserve"> </v>
      </c>
      <c r="M33" s="6">
        <f t="shared" si="1"/>
        <v>0</v>
      </c>
      <c r="N33" s="19">
        <f t="shared" si="2"/>
        <v>0</v>
      </c>
    </row>
    <row r="34" spans="1:14">
      <c r="A34" s="7">
        <v>346</v>
      </c>
      <c r="B34" s="8" t="s">
        <v>30</v>
      </c>
      <c r="C34" s="95"/>
      <c r="D34" s="95"/>
      <c r="E34" s="95"/>
      <c r="F34" s="95"/>
      <c r="G34" s="268"/>
      <c r="H34" s="48">
        <v>0</v>
      </c>
      <c r="I34" s="48">
        <v>0</v>
      </c>
      <c r="J34" s="48">
        <v>0</v>
      </c>
      <c r="K34" s="48">
        <v>0</v>
      </c>
      <c r="L34" s="221" t="str">
        <f t="shared" si="0"/>
        <v xml:space="preserve"> </v>
      </c>
      <c r="M34" s="6">
        <f t="shared" si="1"/>
        <v>0</v>
      </c>
      <c r="N34" s="19">
        <f t="shared" si="2"/>
        <v>0</v>
      </c>
    </row>
    <row r="35" spans="1:14">
      <c r="A35" s="7">
        <v>348</v>
      </c>
      <c r="B35" s="8" t="s">
        <v>31</v>
      </c>
      <c r="C35" s="95"/>
      <c r="D35" s="95"/>
      <c r="E35" s="95"/>
      <c r="F35" s="95"/>
      <c r="G35" s="268"/>
      <c r="H35" s="48">
        <v>0</v>
      </c>
      <c r="I35" s="48">
        <v>0</v>
      </c>
      <c r="J35" s="48">
        <v>0</v>
      </c>
      <c r="K35" s="48">
        <v>0</v>
      </c>
      <c r="L35" s="221" t="str">
        <f t="shared" si="0"/>
        <v xml:space="preserve"> </v>
      </c>
      <c r="M35" s="6">
        <f t="shared" si="1"/>
        <v>0</v>
      </c>
      <c r="N35" s="19">
        <f t="shared" si="2"/>
        <v>0</v>
      </c>
    </row>
    <row r="36" spans="1:14">
      <c r="A36" s="7">
        <v>349</v>
      </c>
      <c r="B36" s="8" t="s">
        <v>32</v>
      </c>
      <c r="C36" s="95"/>
      <c r="D36" s="95"/>
      <c r="E36" s="95"/>
      <c r="F36" s="95"/>
      <c r="G36" s="268"/>
      <c r="H36" s="48">
        <v>0</v>
      </c>
      <c r="I36" s="48">
        <v>0</v>
      </c>
      <c r="J36" s="48">
        <v>0</v>
      </c>
      <c r="K36" s="48">
        <v>0</v>
      </c>
      <c r="L36" s="221" t="str">
        <f t="shared" si="0"/>
        <v xml:space="preserve"> </v>
      </c>
      <c r="M36" s="6">
        <f t="shared" si="1"/>
        <v>0</v>
      </c>
      <c r="N36" s="19">
        <f t="shared" si="2"/>
        <v>0</v>
      </c>
    </row>
    <row r="37" spans="1:14">
      <c r="A37" s="7">
        <v>353</v>
      </c>
      <c r="B37" s="8" t="s">
        <v>33</v>
      </c>
      <c r="C37" s="95"/>
      <c r="D37" s="95"/>
      <c r="E37" s="95"/>
      <c r="F37" s="95"/>
      <c r="G37" s="268"/>
      <c r="H37" s="48">
        <v>0</v>
      </c>
      <c r="I37" s="48">
        <v>0</v>
      </c>
      <c r="J37" s="48">
        <v>0</v>
      </c>
      <c r="K37" s="48">
        <v>0</v>
      </c>
      <c r="L37" s="221" t="str">
        <f t="shared" si="0"/>
        <v xml:space="preserve"> </v>
      </c>
      <c r="M37" s="6">
        <f t="shared" si="1"/>
        <v>0</v>
      </c>
      <c r="N37" s="19">
        <f t="shared" si="2"/>
        <v>0</v>
      </c>
    </row>
    <row r="38" spans="1:14">
      <c r="A38" s="7">
        <v>355</v>
      </c>
      <c r="B38" s="8" t="s">
        <v>34</v>
      </c>
      <c r="C38" s="95"/>
      <c r="D38" s="95"/>
      <c r="E38" s="95"/>
      <c r="F38" s="95"/>
      <c r="G38" s="268">
        <v>2931128</v>
      </c>
      <c r="H38" s="48">
        <v>0</v>
      </c>
      <c r="I38" s="48">
        <v>0</v>
      </c>
      <c r="J38" s="48">
        <v>0</v>
      </c>
      <c r="K38" s="48">
        <v>0</v>
      </c>
      <c r="L38" s="221" t="str">
        <f t="shared" si="0"/>
        <v xml:space="preserve"> </v>
      </c>
      <c r="M38" s="6">
        <f t="shared" si="1"/>
        <v>0</v>
      </c>
      <c r="N38" s="19">
        <f t="shared" si="2"/>
        <v>-2931128</v>
      </c>
    </row>
    <row r="39" spans="1:14">
      <c r="A39" s="7">
        <v>358</v>
      </c>
      <c r="B39" s="8" t="s">
        <v>35</v>
      </c>
      <c r="C39" s="95"/>
      <c r="D39" s="95"/>
      <c r="E39" s="95"/>
      <c r="F39" s="95"/>
      <c r="G39" s="268"/>
      <c r="H39" s="48">
        <v>0</v>
      </c>
      <c r="I39" s="48">
        <v>0</v>
      </c>
      <c r="J39" s="48">
        <v>0</v>
      </c>
      <c r="K39" s="48">
        <v>0</v>
      </c>
      <c r="L39" s="221" t="str">
        <f t="shared" ref="L39:L44" si="3">IF(H39=0," ",IF(H39&gt;0,ROUND(I39/H39*100,1)))</f>
        <v xml:space="preserve"> </v>
      </c>
      <c r="M39" s="6">
        <f t="shared" si="1"/>
        <v>0</v>
      </c>
      <c r="N39" s="19">
        <f t="shared" si="2"/>
        <v>0</v>
      </c>
    </row>
    <row r="40" spans="1:14">
      <c r="A40" s="7">
        <v>359</v>
      </c>
      <c r="B40" s="8" t="s">
        <v>209</v>
      </c>
      <c r="C40" s="95"/>
      <c r="D40" s="95"/>
      <c r="E40" s="95"/>
      <c r="F40" s="95"/>
      <c r="G40" s="268"/>
      <c r="H40" s="48"/>
      <c r="I40" s="48">
        <v>0</v>
      </c>
      <c r="J40" s="48">
        <v>0</v>
      </c>
      <c r="K40" s="48">
        <v>0</v>
      </c>
      <c r="L40" s="221" t="str">
        <f t="shared" si="3"/>
        <v xml:space="preserve"> </v>
      </c>
      <c r="M40" s="6">
        <f t="shared" si="1"/>
        <v>0</v>
      </c>
      <c r="N40" s="19">
        <f t="shared" si="2"/>
        <v>0</v>
      </c>
    </row>
    <row r="41" spans="1:14">
      <c r="A41" s="7">
        <v>361</v>
      </c>
      <c r="B41" s="8" t="s">
        <v>36</v>
      </c>
      <c r="C41" s="95">
        <v>4673063618</v>
      </c>
      <c r="D41" s="95">
        <v>4455706082</v>
      </c>
      <c r="E41" s="95">
        <v>4452258267</v>
      </c>
      <c r="F41" s="95">
        <v>4693749106</v>
      </c>
      <c r="G41" s="222">
        <v>4777930160</v>
      </c>
      <c r="H41" s="48">
        <v>5133171000</v>
      </c>
      <c r="I41" s="48">
        <v>5333171000</v>
      </c>
      <c r="J41" s="48">
        <v>5413171000</v>
      </c>
      <c r="K41" s="48">
        <v>5563171000</v>
      </c>
      <c r="L41" s="221">
        <f t="shared" si="3"/>
        <v>103.9</v>
      </c>
      <c r="M41" s="6">
        <f t="shared" si="1"/>
        <v>200000000</v>
      </c>
      <c r="N41" s="19">
        <f t="shared" si="2"/>
        <v>555240840</v>
      </c>
    </row>
    <row r="42" spans="1:14" ht="25.5">
      <c r="A42" s="7">
        <v>371</v>
      </c>
      <c r="B42" s="234" t="s">
        <v>210</v>
      </c>
      <c r="C42" s="95"/>
      <c r="D42" s="95"/>
      <c r="E42" s="95"/>
      <c r="F42" s="95"/>
      <c r="G42" s="268"/>
      <c r="H42" s="48"/>
      <c r="I42" s="48">
        <v>0</v>
      </c>
      <c r="J42" s="48">
        <v>0</v>
      </c>
      <c r="K42" s="48">
        <v>0</v>
      </c>
      <c r="L42" s="221" t="str">
        <f t="shared" si="3"/>
        <v xml:space="preserve"> </v>
      </c>
      <c r="M42" s="6">
        <f t="shared" si="1"/>
        <v>0</v>
      </c>
      <c r="N42" s="19">
        <f t="shared" si="2"/>
        <v>0</v>
      </c>
    </row>
    <row r="43" spans="1:14">
      <c r="A43" s="7">
        <v>372</v>
      </c>
      <c r="B43" s="8" t="s">
        <v>37</v>
      </c>
      <c r="C43" s="95"/>
      <c r="D43" s="95"/>
      <c r="E43" s="95"/>
      <c r="F43" s="95"/>
      <c r="G43" s="268"/>
      <c r="H43" s="48">
        <v>0</v>
      </c>
      <c r="I43" s="48">
        <v>0</v>
      </c>
      <c r="J43" s="48">
        <v>0</v>
      </c>
      <c r="K43" s="48">
        <v>0</v>
      </c>
      <c r="L43" s="221" t="str">
        <f t="shared" si="3"/>
        <v xml:space="preserve"> </v>
      </c>
      <c r="M43" s="6">
        <f t="shared" si="1"/>
        <v>0</v>
      </c>
      <c r="N43" s="19">
        <f t="shared" si="2"/>
        <v>0</v>
      </c>
    </row>
    <row r="44" spans="1:14">
      <c r="A44" s="7">
        <v>373</v>
      </c>
      <c r="B44" s="8" t="s">
        <v>211</v>
      </c>
      <c r="C44" s="95"/>
      <c r="D44" s="95"/>
      <c r="E44" s="95"/>
      <c r="F44" s="95"/>
      <c r="G44" s="268"/>
      <c r="H44" s="48"/>
      <c r="I44" s="48">
        <v>0</v>
      </c>
      <c r="J44" s="48">
        <v>0</v>
      </c>
      <c r="K44" s="48">
        <v>0</v>
      </c>
      <c r="L44" s="221" t="str">
        <f t="shared" si="3"/>
        <v xml:space="preserve"> </v>
      </c>
      <c r="M44" s="6">
        <f t="shared" si="1"/>
        <v>0</v>
      </c>
      <c r="N44" s="19">
        <f t="shared" si="2"/>
        <v>0</v>
      </c>
    </row>
    <row r="45" spans="1:14">
      <c r="A45" s="7">
        <v>374</v>
      </c>
      <c r="B45" s="8" t="s">
        <v>38</v>
      </c>
      <c r="C45" s="95"/>
      <c r="D45" s="95"/>
      <c r="E45" s="95"/>
      <c r="F45" s="95"/>
      <c r="G45" s="268"/>
      <c r="H45" s="48">
        <v>0</v>
      </c>
      <c r="I45" s="48">
        <v>0</v>
      </c>
      <c r="J45" s="48">
        <v>0</v>
      </c>
      <c r="K45" s="48">
        <v>0</v>
      </c>
      <c r="L45" s="221" t="str">
        <f t="shared" si="0"/>
        <v xml:space="preserve"> </v>
      </c>
      <c r="M45" s="6">
        <f t="shared" si="1"/>
        <v>0</v>
      </c>
      <c r="N45" s="19">
        <f t="shared" si="2"/>
        <v>0</v>
      </c>
    </row>
    <row r="46" spans="1:14">
      <c r="A46" s="7">
        <v>375</v>
      </c>
      <c r="B46" s="8" t="s">
        <v>39</v>
      </c>
      <c r="C46" s="95"/>
      <c r="D46" s="95"/>
      <c r="E46" s="95"/>
      <c r="F46" s="95"/>
      <c r="G46" s="268"/>
      <c r="H46" s="48">
        <v>0</v>
      </c>
      <c r="I46" s="48">
        <v>0</v>
      </c>
      <c r="J46" s="48">
        <v>0</v>
      </c>
      <c r="K46" s="48">
        <v>0</v>
      </c>
      <c r="L46" s="221" t="str">
        <f t="shared" si="0"/>
        <v xml:space="preserve"> </v>
      </c>
      <c r="M46" s="6">
        <f t="shared" si="1"/>
        <v>0</v>
      </c>
      <c r="N46" s="19">
        <f t="shared" si="2"/>
        <v>0</v>
      </c>
    </row>
    <row r="47" spans="1:14">
      <c r="A47" s="7">
        <v>376</v>
      </c>
      <c r="B47" s="8" t="s">
        <v>40</v>
      </c>
      <c r="C47" s="95"/>
      <c r="D47" s="95"/>
      <c r="E47" s="95"/>
      <c r="F47" s="95"/>
      <c r="G47" s="268"/>
      <c r="H47" s="48">
        <v>0</v>
      </c>
      <c r="I47" s="48">
        <v>0</v>
      </c>
      <c r="J47" s="48">
        <v>0</v>
      </c>
      <c r="K47" s="48">
        <v>0</v>
      </c>
      <c r="L47" s="221" t="str">
        <f t="shared" si="0"/>
        <v xml:space="preserve"> </v>
      </c>
      <c r="M47" s="6">
        <f t="shared" si="1"/>
        <v>0</v>
      </c>
      <c r="N47" s="19">
        <f t="shared" si="2"/>
        <v>0</v>
      </c>
    </row>
    <row r="48" spans="1:14">
      <c r="A48" s="7">
        <v>377</v>
      </c>
      <c r="B48" s="8" t="s">
        <v>41</v>
      </c>
      <c r="C48" s="95">
        <v>1898575137</v>
      </c>
      <c r="D48" s="95">
        <v>2603070222</v>
      </c>
      <c r="E48" s="95">
        <v>2908811182</v>
      </c>
      <c r="F48" s="95">
        <v>3135577939</v>
      </c>
      <c r="G48" s="269">
        <f>2823387117-720642</f>
        <v>2822666475</v>
      </c>
      <c r="H48" s="48">
        <v>3513956000</v>
      </c>
      <c r="I48" s="48">
        <v>3613956000</v>
      </c>
      <c r="J48" s="48">
        <v>3663956000</v>
      </c>
      <c r="K48" s="48">
        <v>3713956000</v>
      </c>
      <c r="L48" s="221">
        <f t="shared" si="0"/>
        <v>102.8</v>
      </c>
      <c r="M48" s="6">
        <f t="shared" si="1"/>
        <v>100000000</v>
      </c>
      <c r="N48" s="19">
        <f t="shared" si="2"/>
        <v>791289525</v>
      </c>
    </row>
    <row r="49" spans="1:14">
      <c r="A49" s="7">
        <v>378</v>
      </c>
      <c r="B49" s="8" t="s">
        <v>228</v>
      </c>
      <c r="C49" s="95"/>
      <c r="D49" s="95"/>
      <c r="E49" s="95"/>
      <c r="F49" s="95"/>
      <c r="G49" s="269"/>
      <c r="H49" s="48"/>
      <c r="I49" s="48"/>
      <c r="J49" s="48"/>
      <c r="K49" s="48"/>
      <c r="L49" s="221"/>
      <c r="M49" s="6"/>
      <c r="N49" s="19"/>
    </row>
    <row r="50" spans="1:14">
      <c r="A50" s="7">
        <v>381</v>
      </c>
      <c r="B50" s="8" t="s">
        <v>42</v>
      </c>
      <c r="C50" s="95"/>
      <c r="D50" s="95"/>
      <c r="E50" s="95"/>
      <c r="F50" s="95"/>
      <c r="G50" s="268"/>
      <c r="H50" s="48">
        <v>0</v>
      </c>
      <c r="I50" s="48">
        <v>0</v>
      </c>
      <c r="J50" s="48">
        <v>0</v>
      </c>
      <c r="K50" s="48">
        <v>0</v>
      </c>
      <c r="L50" s="221" t="str">
        <f t="shared" si="0"/>
        <v xml:space="preserve"> </v>
      </c>
      <c r="M50" s="6">
        <f t="shared" si="1"/>
        <v>0</v>
      </c>
      <c r="N50" s="19">
        <f t="shared" si="2"/>
        <v>0</v>
      </c>
    </row>
    <row r="51" spans="1:14">
      <c r="A51" s="7">
        <v>396</v>
      </c>
      <c r="B51" s="8" t="s">
        <v>43</v>
      </c>
      <c r="C51" s="95"/>
      <c r="D51" s="95"/>
      <c r="E51" s="95"/>
      <c r="F51" s="95"/>
      <c r="G51" s="268"/>
      <c r="H51" s="48">
        <v>0</v>
      </c>
      <c r="I51" s="48">
        <v>0</v>
      </c>
      <c r="J51" s="48">
        <v>0</v>
      </c>
      <c r="K51" s="48">
        <v>0</v>
      </c>
      <c r="L51" s="221" t="str">
        <f t="shared" si="0"/>
        <v xml:space="preserve"> </v>
      </c>
      <c r="M51" s="6">
        <f t="shared" si="1"/>
        <v>0</v>
      </c>
      <c r="N51" s="19">
        <f t="shared" si="2"/>
        <v>0</v>
      </c>
    </row>
    <row r="52" spans="1:14">
      <c r="A52" s="7">
        <v>397</v>
      </c>
      <c r="B52" s="8" t="s">
        <v>44</v>
      </c>
      <c r="C52" s="95"/>
      <c r="D52" s="95"/>
      <c r="E52" s="95"/>
      <c r="F52" s="95"/>
      <c r="G52" s="268"/>
      <c r="H52" s="48">
        <v>0</v>
      </c>
      <c r="I52" s="48">
        <v>0</v>
      </c>
      <c r="J52" s="48">
        <v>0</v>
      </c>
      <c r="K52" s="48">
        <v>0</v>
      </c>
      <c r="L52" s="221" t="str">
        <f t="shared" si="0"/>
        <v xml:space="preserve"> </v>
      </c>
      <c r="M52" s="6">
        <f t="shared" si="1"/>
        <v>0</v>
      </c>
      <c r="N52" s="19">
        <f t="shared" si="2"/>
        <v>0</v>
      </c>
    </row>
    <row r="53" spans="1:14">
      <c r="A53" s="7">
        <v>398</v>
      </c>
      <c r="B53" s="8" t="s">
        <v>45</v>
      </c>
      <c r="C53" s="95"/>
      <c r="D53" s="95"/>
      <c r="E53" s="95"/>
      <c r="F53" s="95"/>
      <c r="G53" s="268"/>
      <c r="H53" s="48">
        <v>0</v>
      </c>
      <c r="I53" s="48">
        <v>0</v>
      </c>
      <c r="J53" s="48">
        <v>0</v>
      </c>
      <c r="K53" s="48">
        <v>0</v>
      </c>
      <c r="L53" s="221" t="str">
        <f t="shared" si="0"/>
        <v xml:space="preserve"> </v>
      </c>
      <c r="M53" s="6">
        <f t="shared" si="1"/>
        <v>0</v>
      </c>
      <c r="N53" s="19">
        <f t="shared" si="2"/>
        <v>0</v>
      </c>
    </row>
    <row r="54" spans="1:14">
      <c r="A54" s="9"/>
      <c r="B54" s="10"/>
      <c r="C54" s="96"/>
      <c r="D54" s="96"/>
      <c r="E54" s="96"/>
      <c r="F54" s="96"/>
      <c r="G54" s="268"/>
      <c r="H54" s="6"/>
      <c r="I54" s="11"/>
      <c r="J54" s="11"/>
      <c r="K54" s="11"/>
      <c r="L54" s="171" t="str">
        <f t="shared" si="0"/>
        <v xml:space="preserve"> </v>
      </c>
      <c r="M54" s="11"/>
      <c r="N54" s="46"/>
    </row>
    <row r="55" spans="1:14" ht="13.5" thickBot="1">
      <c r="A55" s="12"/>
      <c r="B55" s="13"/>
      <c r="C55" s="97"/>
      <c r="D55" s="97"/>
      <c r="E55" s="97"/>
      <c r="F55" s="97"/>
      <c r="G55" s="97"/>
      <c r="H55" s="14"/>
      <c r="I55" s="14"/>
      <c r="J55" s="14"/>
      <c r="K55" s="14"/>
      <c r="L55" s="172" t="str">
        <f t="shared" si="0"/>
        <v xml:space="preserve"> </v>
      </c>
      <c r="M55" s="14"/>
      <c r="N55" s="24"/>
    </row>
    <row r="56" spans="1:14" ht="17.25" customHeight="1" thickTop="1" thickBot="1">
      <c r="A56" s="15"/>
      <c r="B56" s="16" t="s">
        <v>46</v>
      </c>
      <c r="C56" s="98">
        <f t="shared" ref="C56:K56" si="4">SUM(C8:C55)</f>
        <v>26153504545</v>
      </c>
      <c r="D56" s="98">
        <f t="shared" si="4"/>
        <v>26705138907</v>
      </c>
      <c r="E56" s="98">
        <f t="shared" si="4"/>
        <v>27284103100</v>
      </c>
      <c r="F56" s="98">
        <f t="shared" si="4"/>
        <v>27829778361.790001</v>
      </c>
      <c r="G56" s="98">
        <f t="shared" si="4"/>
        <v>27984352000</v>
      </c>
      <c r="H56" s="17">
        <f t="shared" si="4"/>
        <v>32661390457</v>
      </c>
      <c r="I56" s="17">
        <f t="shared" si="4"/>
        <v>33161390457</v>
      </c>
      <c r="J56" s="17">
        <f t="shared" si="4"/>
        <v>33661390457</v>
      </c>
      <c r="K56" s="17">
        <f t="shared" si="4"/>
        <v>34161390457</v>
      </c>
      <c r="L56" s="173">
        <f t="shared" si="0"/>
        <v>101.5</v>
      </c>
      <c r="M56" s="17">
        <f t="shared" ref="M56:N56" si="5">SUM(M8:M55)</f>
        <v>500000000</v>
      </c>
      <c r="N56" s="47">
        <f t="shared" si="5"/>
        <v>5177038457</v>
      </c>
    </row>
    <row r="57" spans="1:14"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3"/>
    </row>
  </sheetData>
  <mergeCells count="2">
    <mergeCell ref="B4:K4"/>
    <mergeCell ref="B5:K5"/>
  </mergeCells>
  <phoneticPr fontId="0" type="noConversion"/>
  <printOptions horizontalCentered="1"/>
  <pageMargins left="0.27559055118110237" right="0.39370078740157483" top="0.63" bottom="0.7" header="0.44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</vt:i4>
      </vt:variant>
    </vt:vector>
  </HeadingPairs>
  <TitlesOfParts>
    <vt:vector size="24" baseType="lpstr">
      <vt:lpstr>obal</vt:lpstr>
      <vt:lpstr>T1 příjmy</vt:lpstr>
      <vt:lpstr>T2 příjmy  bez EUa FM</vt:lpstr>
      <vt:lpstr>T3 příj pojistné</vt:lpstr>
      <vt:lpstr>T4 výdaje</vt:lpstr>
      <vt:lpstr>T5 výdaje bez EUaFM</vt:lpstr>
      <vt:lpstr>T6-ZRS </vt:lpstr>
      <vt:lpstr>T7 platy OSS a PO</vt:lpstr>
      <vt:lpstr>T8 výzkum</vt:lpstr>
      <vt:lpstr>T 9  soc výd a PZ</vt:lpstr>
      <vt:lpstr>T10 vybrané VPS</vt:lpstr>
      <vt:lpstr>T11 EU</vt:lpstr>
      <vt:lpstr>T12 FM</vt:lpstr>
      <vt:lpstr>T13 VVI za EUFM</vt:lpstr>
      <vt:lpstr>T14 SF2018</vt:lpstr>
      <vt:lpstr>T15 SF2019</vt:lpstr>
      <vt:lpstr>T16 SF2020</vt:lpstr>
      <vt:lpstr>'T11 EU'!Názvy_tisku</vt:lpstr>
      <vt:lpstr>'T1 příjmy'!Oblast_tisku</vt:lpstr>
      <vt:lpstr>'T2 příjmy  bez EUa FM'!Oblast_tisku</vt:lpstr>
      <vt:lpstr>'T3 příj pojistné'!Oblast_tisku</vt:lpstr>
      <vt:lpstr>'T4 výdaje'!Oblast_tisku</vt:lpstr>
      <vt:lpstr>'T5 výdaje bez EUaFM'!Oblast_tisku</vt:lpstr>
      <vt:lpstr>'T8 výzkum'!Oblast_tisku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10018</dc:creator>
  <cp:lastModifiedBy>OSPZV3 ospzv3</cp:lastModifiedBy>
  <cp:lastPrinted>2017-06-30T06:07:18Z</cp:lastPrinted>
  <dcterms:created xsi:type="dcterms:W3CDTF">2014-05-31T07:39:03Z</dcterms:created>
  <dcterms:modified xsi:type="dcterms:W3CDTF">2017-06-30T06:08:28Z</dcterms:modified>
</cp:coreProperties>
</file>