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1840" windowHeight="12075"/>
  </bookViews>
  <sheets>
    <sheet name="průměry" sheetId="4" r:id="rId1"/>
    <sheet name="rozpocet" sheetId="5" r:id="rId2"/>
    <sheet name="navyseni" sheetId="6" r:id="rId3"/>
    <sheet name="srovnání 2017" sheetId="8" r:id="rId4"/>
    <sheet name="srovnání 2015-2016" sheetId="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Tab16" localSheetId="2">'[1]301-KPR'!#REF!</definedName>
    <definedName name="_______________Tab16" localSheetId="3">'[1]301-KPR'!#REF!</definedName>
    <definedName name="_______________Tab16">'[1]301-KPR'!#REF!</definedName>
    <definedName name="______________Tab16" localSheetId="2">'[1]301-KPR'!#REF!</definedName>
    <definedName name="______________Tab16" localSheetId="3">'[1]301-KPR'!#REF!</definedName>
    <definedName name="______________Tab16">'[1]301-KPR'!#REF!</definedName>
    <definedName name="_____________Tab16" localSheetId="2">'[1]301-KPR'!#REF!</definedName>
    <definedName name="_____________Tab16" localSheetId="3">'[1]301-KPR'!#REF!</definedName>
    <definedName name="_____________Tab16">'[1]301-KPR'!#REF!</definedName>
    <definedName name="____________Tab16" localSheetId="2">'[1]301-KPR'!#REF!</definedName>
    <definedName name="____________Tab16" localSheetId="3">'[1]301-KPR'!#REF!</definedName>
    <definedName name="____________Tab16">'[1]301-KPR'!#REF!</definedName>
    <definedName name="___________FM2013" localSheetId="2">'[2]záv.uk,.KPR'!#REF!</definedName>
    <definedName name="___________FM2013" localSheetId="3">'[2]záv.uk,.KPR'!#REF!</definedName>
    <definedName name="___________FM2013">'[2]záv.uk,.KPR'!#REF!</definedName>
    <definedName name="___________Tab16">'[1]301-KPR'!#REF!</definedName>
    <definedName name="__________FM2013">'[2]záv.uk,.KPR'!#REF!</definedName>
    <definedName name="__________Tab16">'[1]301-KPR'!#REF!</definedName>
    <definedName name="_________FM2013">'[2]záv.uk,.KPR'!#REF!</definedName>
    <definedName name="_________Tab16">'[1]301-KPR'!#REF!</definedName>
    <definedName name="________FM2013">'[2]záv.uk,.KPR'!#REF!</definedName>
    <definedName name="________Tab16">'[1]301-KPR'!#REF!</definedName>
    <definedName name="_______FM2013">'[2]záv.uk,.KPR'!#REF!</definedName>
    <definedName name="_______Tab16">'[1]301-KPR'!#REF!</definedName>
    <definedName name="______FM2013">'[2]záv.uk,.KPR'!#REF!</definedName>
    <definedName name="______Tab16">'[1]301-KPR'!#REF!</definedName>
    <definedName name="_____FM2013">'[2]záv.uk,.KPR'!#REF!</definedName>
    <definedName name="_____Tab16">'[1]301-KPR'!#REF!</definedName>
    <definedName name="____FM2013">'[2]záv.uk,.KPR'!#REF!</definedName>
    <definedName name="____Tab16">'[1]301-KPR'!#REF!</definedName>
    <definedName name="___FM2013">'[2]záv.uk,.KPR'!#REF!</definedName>
    <definedName name="___Tab16">'[1]301-KPR'!#REF!</definedName>
    <definedName name="__FM2013">'[2]záv.uk,.KPR'!#REF!</definedName>
    <definedName name="__Tab16">'[1]301-KPR'!#REF!</definedName>
    <definedName name="_FM2013">'[2]záv.uk,.KPR'!#REF!</definedName>
    <definedName name="_Tab16">'[1]301-KPR'!#REF!</definedName>
    <definedName name="AV">'[2]záv.uk,.KPR'!#REF!</definedName>
    <definedName name="baba">'[2]záv.uk,.KPR'!#REF!</definedName>
    <definedName name="BIS">'[2]záv.uk,.KPR'!$B$6</definedName>
    <definedName name="CBU" localSheetId="2">'[2]záv.uk,.KPR'!#REF!</definedName>
    <definedName name="CBU" localSheetId="3">'[2]záv.uk,.KPR'!#REF!</definedName>
    <definedName name="CBU">'[2]záv.uk,.KPR'!#REF!</definedName>
    <definedName name="CSU" localSheetId="2">'[2]záv.uk,.KPR'!#REF!</definedName>
    <definedName name="CSU" localSheetId="3">'[2]záv.uk,.KPR'!#REF!</definedName>
    <definedName name="CSU">'[2]záv.uk,.KPR'!#REF!</definedName>
    <definedName name="CUZK" localSheetId="2">'[2]záv.uk,.KPR'!#REF!</definedName>
    <definedName name="CUZK" localSheetId="3">'[2]záv.uk,.KPR'!#REF!</definedName>
    <definedName name="CUZK">'[2]záv.uk,.KPR'!#REF!</definedName>
    <definedName name="GA" localSheetId="2">'[2]záv.uk,.KPR'!#REF!</definedName>
    <definedName name="GA" localSheetId="3">'[2]záv.uk,.KPR'!#REF!</definedName>
    <definedName name="GA">'[2]záv.uk,.KPR'!#REF!</definedName>
    <definedName name="kkkk">'[3]301-KPR'!#REF!</definedName>
    <definedName name="KPR">'[2]záv.uk,.KPR'!$B$30</definedName>
    <definedName name="MDS" localSheetId="2">'[2]záv.uk,.KPR'!#REF!</definedName>
    <definedName name="MDS" localSheetId="3">'[2]záv.uk,.KPR'!#REF!</definedName>
    <definedName name="MDS">'[2]záv.uk,.KPR'!#REF!</definedName>
    <definedName name="MF">'[2]záv.uk,.KPR'!$B$6</definedName>
    <definedName name="MK" localSheetId="2">'[2]záv.uk,.KPR'!#REF!</definedName>
    <definedName name="MK" localSheetId="3">'[2]záv.uk,.KPR'!#REF!</definedName>
    <definedName name="MK">'[2]záv.uk,.KPR'!#REF!</definedName>
    <definedName name="MMR">'[2]záv.uk,.KPR'!$B$6</definedName>
    <definedName name="MO">'[2]záv.uk,.KPR'!$B$6</definedName>
    <definedName name="MPO" localSheetId="2">'[2]záv.uk,.KPR'!#REF!</definedName>
    <definedName name="MPO" localSheetId="3">'[2]záv.uk,.KPR'!#REF!</definedName>
    <definedName name="MPO">'[2]záv.uk,.KPR'!#REF!</definedName>
    <definedName name="MPSV">'[2]záv.uk,.KPR'!$B$6</definedName>
    <definedName name="MS" localSheetId="2">'[2]záv.uk,.KPR'!#REF!</definedName>
    <definedName name="MS" localSheetId="3">'[2]záv.uk,.KPR'!#REF!</definedName>
    <definedName name="MS">'[2]záv.uk,.KPR'!#REF!</definedName>
    <definedName name="MSMT" localSheetId="2">'[2]záv.uk,.KPR'!#REF!</definedName>
    <definedName name="MSMT" localSheetId="3">'[2]záv.uk,.KPR'!#REF!</definedName>
    <definedName name="MSMT">'[2]záv.uk,.KPR'!#REF!</definedName>
    <definedName name="MV">'[2]záv.uk,.KPR'!$B$6</definedName>
    <definedName name="MZdr" localSheetId="2">'[2]záv.uk,.KPR'!#REF!</definedName>
    <definedName name="MZdr" localSheetId="3">'[2]záv.uk,.KPR'!#REF!</definedName>
    <definedName name="MZdr">'[2]záv.uk,.KPR'!#REF!</definedName>
    <definedName name="MZe" localSheetId="2">'[2]záv.uk,.KPR'!#REF!</definedName>
    <definedName name="MZe" localSheetId="3">'[2]záv.uk,.KPR'!#REF!</definedName>
    <definedName name="MZe">'[2]záv.uk,.KPR'!#REF!</definedName>
    <definedName name="MZP">'[2]záv.uk,.KPR'!$B$6</definedName>
    <definedName name="MZv">'[2]záv.uk,.KPR'!$B$6</definedName>
    <definedName name="_xlnm.Print_Titles" localSheetId="0">průměry!$1:$9</definedName>
    <definedName name="NKU" localSheetId="2">'[2]záv.uk,.KPR'!#REF!</definedName>
    <definedName name="NKU" localSheetId="3">'[2]záv.uk,.KPR'!#REF!</definedName>
    <definedName name="NKU">'[2]záv.uk,.KPR'!#REF!</definedName>
    <definedName name="_xlnm.Print_Area" localSheetId="0">průměry!$A$1:$AS$73</definedName>
    <definedName name="PSP">'[2]záv.uk,.KPR'!$B$6</definedName>
    <definedName name="RRTV" localSheetId="2">'[2]záv.uk,.KPR'!#REF!</definedName>
    <definedName name="RRTV" localSheetId="3">'[2]záv.uk,.KPR'!#REF!</definedName>
    <definedName name="RRTV">'[2]záv.uk,.KPR'!#REF!</definedName>
    <definedName name="SP">'[2]záv.uk,.KPR'!$B$6</definedName>
    <definedName name="SSHR" localSheetId="2">'[2]záv.uk,.KPR'!#REF!</definedName>
    <definedName name="SSHR" localSheetId="3">'[2]záv.uk,.KPR'!#REF!</definedName>
    <definedName name="SSHR">'[2]záv.uk,.KPR'!#REF!</definedName>
    <definedName name="SUJB" localSheetId="2">'[2]záv.uk,.KPR'!#REF!</definedName>
    <definedName name="SUJB" localSheetId="3">'[2]záv.uk,.KPR'!#REF!</definedName>
    <definedName name="SUJB">'[2]záv.uk,.KPR'!#REF!</definedName>
    <definedName name="TABULKA_1">#N/A</definedName>
    <definedName name="TABULKA_2">#N/A</definedName>
    <definedName name="UOHS" localSheetId="2">'[2]záv.uk,.KPR'!#REF!</definedName>
    <definedName name="UOHS" localSheetId="3">'[2]záv.uk,.KPR'!#REF!</definedName>
    <definedName name="UOHS">'[2]záv.uk,.KPR'!#REF!</definedName>
    <definedName name="UPV" localSheetId="2">'[2]záv.uk,.KPR'!#REF!</definedName>
    <definedName name="UPV" localSheetId="3">'[2]záv.uk,.KPR'!#REF!</definedName>
    <definedName name="UPV">'[2]záv.uk,.KPR'!#REF!</definedName>
    <definedName name="US">'[2]záv.uk,.KPR'!#REF!</definedName>
    <definedName name="USIS">'[2]záv.uk,.KPR'!#REF!</definedName>
    <definedName name="UV">'[2]záv.uk,.KPR'!$B$6</definedName>
    <definedName name="VSTUPY_1">#N/A</definedName>
    <definedName name="VSTUPY_2">#N/A</definedName>
    <definedName name="xxxxxxx" localSheetId="2">'[2]záv.uk,.KPR'!#REF!</definedName>
    <definedName name="xxxxxxx" localSheetId="3">'[2]záv.uk,.KPR'!#REF!</definedName>
    <definedName name="xxxxxxx">'[2]záv.uk,.KPR'!#REF!</definedName>
  </definedNames>
  <calcPr calcId="145621"/>
</workbook>
</file>

<file path=xl/calcChain.xml><?xml version="1.0" encoding="utf-8"?>
<calcChain xmlns="http://schemas.openxmlformats.org/spreadsheetml/2006/main">
  <c r="B32" i="6"/>
  <c r="C32"/>
  <c r="E32"/>
  <c r="F32"/>
  <c r="G32"/>
  <c r="H32"/>
  <c r="K32"/>
  <c r="N32"/>
  <c r="O32"/>
  <c r="Q32"/>
  <c r="R32"/>
  <c r="S32"/>
  <c r="T32"/>
  <c r="W32"/>
  <c r="I6" i="5"/>
  <c r="J6"/>
  <c r="M6"/>
  <c r="N6"/>
  <c r="AF6"/>
  <c r="AG6"/>
  <c r="I7"/>
  <c r="J7"/>
  <c r="M7"/>
  <c r="N7"/>
  <c r="AF7"/>
  <c r="AG7"/>
  <c r="AF8"/>
  <c r="AG8"/>
  <c r="I9"/>
  <c r="J9"/>
  <c r="M9"/>
  <c r="N9"/>
  <c r="AF9"/>
  <c r="AG9"/>
  <c r="I10"/>
  <c r="J10"/>
  <c r="M10"/>
  <c r="N10"/>
  <c r="AF10"/>
  <c r="AG10"/>
  <c r="I11"/>
  <c r="J11"/>
  <c r="M11"/>
  <c r="N11"/>
  <c r="AF11"/>
  <c r="AG11"/>
  <c r="I12"/>
  <c r="J12"/>
  <c r="M12"/>
  <c r="N12"/>
  <c r="AF12"/>
  <c r="AG12"/>
  <c r="I13"/>
  <c r="J13"/>
  <c r="M13"/>
  <c r="N13"/>
  <c r="AF13"/>
  <c r="AG13"/>
  <c r="AF14"/>
  <c r="AG14"/>
  <c r="I15"/>
  <c r="J15"/>
  <c r="M15"/>
  <c r="N15"/>
  <c r="AF15"/>
  <c r="AG15"/>
  <c r="I16"/>
  <c r="J16"/>
  <c r="M16"/>
  <c r="N16"/>
  <c r="AF16"/>
  <c r="AG16"/>
  <c r="I17"/>
  <c r="J17"/>
  <c r="M17"/>
  <c r="N17"/>
  <c r="AF17"/>
  <c r="AG17"/>
  <c r="I18"/>
  <c r="J18"/>
  <c r="M18"/>
  <c r="N18"/>
  <c r="AF18"/>
  <c r="AG18"/>
  <c r="I19"/>
  <c r="J19"/>
  <c r="M19"/>
  <c r="N19"/>
  <c r="AF19"/>
  <c r="AG19"/>
  <c r="I20"/>
  <c r="J20"/>
  <c r="M20"/>
  <c r="N20"/>
  <c r="AF20"/>
  <c r="AG20"/>
  <c r="I21"/>
  <c r="J21"/>
  <c r="M21"/>
  <c r="N21"/>
  <c r="AF21"/>
  <c r="AG21"/>
  <c r="I22"/>
  <c r="J22"/>
  <c r="M22"/>
  <c r="N22"/>
  <c r="AF22"/>
  <c r="AG22"/>
  <c r="I23"/>
  <c r="J23"/>
  <c r="M23"/>
  <c r="N23"/>
  <c r="AF23"/>
  <c r="AG23"/>
  <c r="I24"/>
  <c r="J24"/>
  <c r="M24"/>
  <c r="N24"/>
  <c r="AF24"/>
  <c r="AG24"/>
  <c r="I25"/>
  <c r="J25"/>
  <c r="M25"/>
  <c r="N25"/>
  <c r="AF25"/>
  <c r="AG25"/>
  <c r="I26"/>
  <c r="J26"/>
  <c r="M26"/>
  <c r="N26"/>
  <c r="AF26"/>
  <c r="AG26"/>
  <c r="I27"/>
  <c r="J27"/>
  <c r="M27"/>
  <c r="N27"/>
  <c r="AF27"/>
  <c r="AG27"/>
  <c r="I28"/>
  <c r="J28"/>
  <c r="M28"/>
  <c r="N28"/>
  <c r="AF28"/>
  <c r="AG28"/>
  <c r="I29"/>
  <c r="J29"/>
  <c r="N29"/>
  <c r="AF29"/>
  <c r="AG29"/>
  <c r="I30"/>
  <c r="J30"/>
  <c r="M30"/>
  <c r="N30"/>
  <c r="AF30"/>
  <c r="AG30"/>
  <c r="I31"/>
  <c r="J31"/>
  <c r="M31"/>
  <c r="N31"/>
  <c r="AF31"/>
  <c r="AG31"/>
  <c r="I32"/>
  <c r="J32"/>
  <c r="M32"/>
  <c r="N32"/>
  <c r="AF32"/>
  <c r="AG32"/>
  <c r="I33"/>
  <c r="J33"/>
  <c r="M33"/>
  <c r="N33"/>
  <c r="AF33"/>
  <c r="AG33"/>
  <c r="I34"/>
  <c r="J34"/>
  <c r="M34"/>
  <c r="N34"/>
  <c r="AF34"/>
  <c r="AG34"/>
  <c r="I35"/>
  <c r="J35"/>
  <c r="M35"/>
  <c r="N35"/>
  <c r="T35"/>
  <c r="U35"/>
  <c r="V35"/>
  <c r="X35"/>
  <c r="Y35"/>
  <c r="Z35"/>
  <c r="AB35"/>
  <c r="AC35"/>
  <c r="AD35"/>
  <c r="I36"/>
  <c r="J36"/>
  <c r="M36"/>
  <c r="N36"/>
  <c r="I37"/>
  <c r="J37"/>
  <c r="M37"/>
  <c r="N37"/>
  <c r="I38"/>
  <c r="J38"/>
  <c r="M38"/>
  <c r="N38"/>
  <c r="I39"/>
  <c r="J39"/>
  <c r="M39"/>
  <c r="N39"/>
  <c r="I40"/>
  <c r="J40"/>
  <c r="M40"/>
  <c r="N40"/>
  <c r="I41"/>
  <c r="J41"/>
  <c r="M41"/>
  <c r="N41"/>
  <c r="AD41"/>
  <c r="I42"/>
  <c r="J42"/>
  <c r="M42"/>
  <c r="N42"/>
  <c r="AD42"/>
  <c r="I43"/>
  <c r="J43"/>
  <c r="M43"/>
  <c r="N43"/>
  <c r="Z44"/>
  <c r="AD44"/>
  <c r="AD45"/>
  <c r="I46"/>
  <c r="J46"/>
  <c r="M46"/>
  <c r="N46"/>
  <c r="I47"/>
  <c r="J47"/>
  <c r="M47"/>
  <c r="N47"/>
  <c r="Z47"/>
  <c r="AD47"/>
  <c r="I48"/>
  <c r="J48"/>
  <c r="M48"/>
  <c r="N48"/>
  <c r="AD48"/>
  <c r="I49"/>
  <c r="J49"/>
  <c r="M49"/>
  <c r="N49"/>
  <c r="J50"/>
  <c r="M50"/>
  <c r="N50"/>
  <c r="I51"/>
  <c r="J51"/>
  <c r="M51"/>
  <c r="N51"/>
  <c r="I52"/>
  <c r="J52"/>
  <c r="M52"/>
  <c r="N52"/>
  <c r="I53"/>
  <c r="J53"/>
  <c r="M53"/>
  <c r="N53"/>
  <c r="I54"/>
  <c r="J54"/>
  <c r="M54"/>
  <c r="N54"/>
  <c r="I55"/>
  <c r="J55"/>
  <c r="M55"/>
  <c r="N55"/>
  <c r="I56"/>
  <c r="J56"/>
  <c r="M56"/>
  <c r="N56"/>
  <c r="I57"/>
  <c r="J57"/>
  <c r="M57"/>
  <c r="N57"/>
  <c r="I58"/>
  <c r="J58"/>
  <c r="M58"/>
  <c r="N58"/>
  <c r="I59"/>
  <c r="J59"/>
  <c r="M59"/>
  <c r="N59"/>
  <c r="I60"/>
  <c r="J60"/>
  <c r="M60"/>
  <c r="N60"/>
  <c r="I61"/>
  <c r="J61"/>
  <c r="M61"/>
  <c r="N61"/>
  <c r="I62"/>
  <c r="J62"/>
  <c r="M62"/>
  <c r="N62"/>
  <c r="I63"/>
  <c r="J63"/>
  <c r="M63"/>
  <c r="N63"/>
  <c r="I64"/>
  <c r="J64"/>
  <c r="M64"/>
  <c r="N64"/>
  <c r="I65"/>
  <c r="J65"/>
  <c r="M65"/>
  <c r="N65"/>
  <c r="I66"/>
  <c r="J66"/>
  <c r="M66"/>
  <c r="N66"/>
  <c r="S21" i="4"/>
  <c r="S22"/>
  <c r="AH42" s="1"/>
  <c r="AJ42" s="1"/>
  <c r="S23"/>
  <c r="S24"/>
  <c r="S25"/>
  <c r="S26"/>
  <c r="S27"/>
  <c r="S28"/>
  <c r="S29"/>
  <c r="S30"/>
  <c r="S31"/>
  <c r="S32"/>
  <c r="S33"/>
  <c r="S34"/>
  <c r="S35"/>
  <c r="AE40"/>
  <c r="AI40"/>
  <c r="AL40"/>
  <c r="AD41"/>
  <c r="AF41" s="1"/>
  <c r="AE41"/>
  <c r="AH41"/>
  <c r="AJ41" s="1"/>
  <c r="AI41"/>
  <c r="AL41"/>
  <c r="AM41"/>
  <c r="AN41"/>
  <c r="AT41" s="1"/>
  <c r="AW41" s="1"/>
  <c r="AX41" s="1"/>
  <c r="AO41"/>
  <c r="AP41"/>
  <c r="AQ41"/>
  <c r="AR41"/>
  <c r="AD42"/>
  <c r="AE42"/>
  <c r="AF42"/>
  <c r="AI42"/>
  <c r="AL42"/>
  <c r="AM42"/>
  <c r="AN42"/>
  <c r="AO42"/>
  <c r="AR42" s="1"/>
  <c r="AP42"/>
  <c r="AS42" s="1"/>
  <c r="AU42" s="1"/>
  <c r="AT42"/>
  <c r="AW42" s="1"/>
  <c r="AX42" s="1"/>
  <c r="AD43"/>
  <c r="AF43" s="1"/>
  <c r="AE43"/>
  <c r="AH43"/>
  <c r="AJ43" s="1"/>
  <c r="AI43"/>
  <c r="AL43"/>
  <c r="AM43"/>
  <c r="AN43"/>
  <c r="AT43" s="1"/>
  <c r="AW43" s="1"/>
  <c r="AX43" s="1"/>
  <c r="AO43"/>
  <c r="AP43"/>
  <c r="AQ43"/>
  <c r="AR43"/>
  <c r="AD44"/>
  <c r="AE44"/>
  <c r="AF44"/>
  <c r="AI44"/>
  <c r="AL44"/>
  <c r="AM44"/>
  <c r="AN44"/>
  <c r="AO44"/>
  <c r="AR44" s="1"/>
  <c r="AP44"/>
  <c r="AS44" s="1"/>
  <c r="AU44" s="1"/>
  <c r="AT44"/>
  <c r="AW44" s="1"/>
  <c r="AX44" s="1"/>
  <c r="AD45"/>
  <c r="AF45" s="1"/>
  <c r="AE45"/>
  <c r="AH45"/>
  <c r="AJ45" s="1"/>
  <c r="AI45"/>
  <c r="AL45"/>
  <c r="AM45"/>
  <c r="AN45"/>
  <c r="AT45" s="1"/>
  <c r="AW45" s="1"/>
  <c r="AX45" s="1"/>
  <c r="AO45"/>
  <c r="AP45"/>
  <c r="AS45" s="1"/>
  <c r="AU45" s="1"/>
  <c r="AQ45"/>
  <c r="AR45"/>
  <c r="AD46"/>
  <c r="AE46"/>
  <c r="AF46"/>
  <c r="AH46"/>
  <c r="AI46"/>
  <c r="AJ46"/>
  <c r="AL46"/>
  <c r="AM46"/>
  <c r="AN46"/>
  <c r="AO46"/>
  <c r="AR46" s="1"/>
  <c r="AP46"/>
  <c r="AS46" s="1"/>
  <c r="AU46" s="1"/>
  <c r="AT46"/>
  <c r="AW46" s="1"/>
  <c r="AX46" s="1"/>
  <c r="AD47"/>
  <c r="AF47" s="1"/>
  <c r="AE47"/>
  <c r="AH47"/>
  <c r="AJ47" s="1"/>
  <c r="AI47"/>
  <c r="AL47"/>
  <c r="AM47"/>
  <c r="AN47"/>
  <c r="AT47" s="1"/>
  <c r="AW47" s="1"/>
  <c r="AX47" s="1"/>
  <c r="AO47"/>
  <c r="AP47"/>
  <c r="AS47" s="1"/>
  <c r="AU47" s="1"/>
  <c r="AQ47"/>
  <c r="AR47"/>
  <c r="AD48"/>
  <c r="AE48"/>
  <c r="AF48"/>
  <c r="AH48"/>
  <c r="AI48"/>
  <c r="AJ48"/>
  <c r="AL48"/>
  <c r="AM48"/>
  <c r="AN48"/>
  <c r="AO48"/>
  <c r="AR48" s="1"/>
  <c r="AP48"/>
  <c r="AS48" s="1"/>
  <c r="AU48" s="1"/>
  <c r="AT48"/>
  <c r="AW48" s="1"/>
  <c r="AX48" s="1"/>
  <c r="AD49"/>
  <c r="AF49" s="1"/>
  <c r="AE49"/>
  <c r="AH49"/>
  <c r="AJ49" s="1"/>
  <c r="AI49"/>
  <c r="AL49"/>
  <c r="AM49"/>
  <c r="AN49"/>
  <c r="AT49" s="1"/>
  <c r="AW49" s="1"/>
  <c r="AX49" s="1"/>
  <c r="AO49"/>
  <c r="AP49"/>
  <c r="AS49" s="1"/>
  <c r="AU49" s="1"/>
  <c r="AQ49"/>
  <c r="AR49"/>
  <c r="AD50"/>
  <c r="AE50"/>
  <c r="AF50"/>
  <c r="AH50"/>
  <c r="AI50"/>
  <c r="AJ50"/>
  <c r="AL50"/>
  <c r="AM50"/>
  <c r="AN50"/>
  <c r="AO50"/>
  <c r="AR50" s="1"/>
  <c r="AP50"/>
  <c r="AS50" s="1"/>
  <c r="AU50" s="1"/>
  <c r="AT50"/>
  <c r="AW50" s="1"/>
  <c r="AX50" s="1"/>
  <c r="AD51"/>
  <c r="AF51" s="1"/>
  <c r="AE51"/>
  <c r="AH51"/>
  <c r="AJ51" s="1"/>
  <c r="AI51"/>
  <c r="AL51"/>
  <c r="AM51"/>
  <c r="AN51"/>
  <c r="AT51" s="1"/>
  <c r="AW51" s="1"/>
  <c r="AX51" s="1"/>
  <c r="AO51"/>
  <c r="AP51"/>
  <c r="AS51" s="1"/>
  <c r="AU51" s="1"/>
  <c r="AQ51"/>
  <c r="AR51"/>
  <c r="AD52"/>
  <c r="AE52"/>
  <c r="AF52"/>
  <c r="AH52"/>
  <c r="AI52"/>
  <c r="AJ52"/>
  <c r="AL52"/>
  <c r="AM52"/>
  <c r="AN52"/>
  <c r="AO52"/>
  <c r="AR52" s="1"/>
  <c r="AP52"/>
  <c r="AS52" s="1"/>
  <c r="AU52" s="1"/>
  <c r="AT52"/>
  <c r="AW52" s="1"/>
  <c r="AX52" s="1"/>
  <c r="AD53"/>
  <c r="AF53" s="1"/>
  <c r="AE53"/>
  <c r="AH53"/>
  <c r="AJ53" s="1"/>
  <c r="AI53"/>
  <c r="AL53"/>
  <c r="AM53"/>
  <c r="AN53"/>
  <c r="AT53" s="1"/>
  <c r="AW53" s="1"/>
  <c r="AX53" s="1"/>
  <c r="AO53"/>
  <c r="AP53"/>
  <c r="AS53" s="1"/>
  <c r="AU53" s="1"/>
  <c r="AQ53"/>
  <c r="AR53"/>
  <c r="AD54"/>
  <c r="AE54"/>
  <c r="AF54"/>
  <c r="AH54"/>
  <c r="AI54"/>
  <c r="AJ54"/>
  <c r="AL54"/>
  <c r="AM54"/>
  <c r="AN54"/>
  <c r="AO54"/>
  <c r="AR54" s="1"/>
  <c r="AP54"/>
  <c r="AS54" s="1"/>
  <c r="AU54" s="1"/>
  <c r="AT54"/>
  <c r="AW54" s="1"/>
  <c r="AX54" s="1"/>
  <c r="AD55"/>
  <c r="AF55" s="1"/>
  <c r="AE55"/>
  <c r="AH55"/>
  <c r="AJ55" s="1"/>
  <c r="AI55"/>
  <c r="AL55"/>
  <c r="AM55"/>
  <c r="AN55"/>
  <c r="AT55" s="1"/>
  <c r="AW55" s="1"/>
  <c r="AX55" s="1"/>
  <c r="AO55"/>
  <c r="AP55"/>
  <c r="AS55" s="1"/>
  <c r="AU55" s="1"/>
  <c r="AQ55"/>
  <c r="AR55"/>
  <c r="AD56"/>
  <c r="AE56"/>
  <c r="AF56"/>
  <c r="AH56"/>
  <c r="AI56"/>
  <c r="AJ56"/>
  <c r="AL56"/>
  <c r="AM56"/>
  <c r="AN56"/>
  <c r="AO56"/>
  <c r="AR56" s="1"/>
  <c r="AP56"/>
  <c r="AS56" s="1"/>
  <c r="AU56" s="1"/>
  <c r="AT56"/>
  <c r="AW56" s="1"/>
  <c r="AX56" s="1"/>
  <c r="AD57"/>
  <c r="AF57" s="1"/>
  <c r="AE57"/>
  <c r="AH57"/>
  <c r="AJ57" s="1"/>
  <c r="AI57"/>
  <c r="AL57"/>
  <c r="AM57"/>
  <c r="AN57"/>
  <c r="AT57" s="1"/>
  <c r="AW57" s="1"/>
  <c r="AX57" s="1"/>
  <c r="AO57"/>
  <c r="AP57"/>
  <c r="AQ57"/>
  <c r="AR57"/>
  <c r="AD58"/>
  <c r="AE58"/>
  <c r="AF58"/>
  <c r="AH58"/>
  <c r="AI58"/>
  <c r="AJ58"/>
  <c r="AL58"/>
  <c r="AM58"/>
  <c r="AN58"/>
  <c r="AO58"/>
  <c r="AR58" s="1"/>
  <c r="AP58"/>
  <c r="AS58" s="1"/>
  <c r="AU58" s="1"/>
  <c r="AT58"/>
  <c r="AW58" s="1"/>
  <c r="AX58" s="1"/>
  <c r="AD59"/>
  <c r="AF59" s="1"/>
  <c r="AE59"/>
  <c r="AH59"/>
  <c r="AJ59" s="1"/>
  <c r="AI59"/>
  <c r="AL59"/>
  <c r="AM59"/>
  <c r="AN59"/>
  <c r="AT59" s="1"/>
  <c r="AW59" s="1"/>
  <c r="AX59" s="1"/>
  <c r="AO59"/>
  <c r="AP59"/>
  <c r="AS59" s="1"/>
  <c r="AU59" s="1"/>
  <c r="AQ59"/>
  <c r="AR59"/>
  <c r="AD60"/>
  <c r="AE60"/>
  <c r="AF60"/>
  <c r="AH60"/>
  <c r="AI60"/>
  <c r="AJ60"/>
  <c r="AL60"/>
  <c r="AM60"/>
  <c r="AN60"/>
  <c r="AO60"/>
  <c r="AR60" s="1"/>
  <c r="AP60"/>
  <c r="AS60" s="1"/>
  <c r="AU60" s="1"/>
  <c r="AT60"/>
  <c r="AW60" s="1"/>
  <c r="AX60" s="1"/>
  <c r="AD61"/>
  <c r="AF61" s="1"/>
  <c r="AE61"/>
  <c r="AH61"/>
  <c r="AJ61" s="1"/>
  <c r="AI61"/>
  <c r="AL61"/>
  <c r="AM61"/>
  <c r="AN61"/>
  <c r="AT61" s="1"/>
  <c r="AW61" s="1"/>
  <c r="AX61" s="1"/>
  <c r="AO61"/>
  <c r="AP61"/>
  <c r="AS61" s="1"/>
  <c r="AU61" s="1"/>
  <c r="AQ61"/>
  <c r="AR61"/>
  <c r="AD62"/>
  <c r="AE62"/>
  <c r="AF62"/>
  <c r="AH62"/>
  <c r="AI62"/>
  <c r="AJ62"/>
  <c r="AL62"/>
  <c r="AM62"/>
  <c r="AN62"/>
  <c r="AO62"/>
  <c r="AR62" s="1"/>
  <c r="AP62"/>
  <c r="AS62" s="1"/>
  <c r="AU62" s="1"/>
  <c r="AT62"/>
  <c r="AW62" s="1"/>
  <c r="AX62" s="1"/>
  <c r="AD63"/>
  <c r="AF63" s="1"/>
  <c r="AE63"/>
  <c r="AH63"/>
  <c r="AJ63" s="1"/>
  <c r="AI63"/>
  <c r="AL63"/>
  <c r="AM63"/>
  <c r="AN63"/>
  <c r="AT63" s="1"/>
  <c r="AW63" s="1"/>
  <c r="AX63" s="1"/>
  <c r="AO63"/>
  <c r="AP63"/>
  <c r="AS63" s="1"/>
  <c r="AU63" s="1"/>
  <c r="AQ63"/>
  <c r="AR63"/>
  <c r="AD64"/>
  <c r="AE64"/>
  <c r="AF64"/>
  <c r="AH64"/>
  <c r="AI64"/>
  <c r="AJ64"/>
  <c r="AL64"/>
  <c r="AM64"/>
  <c r="AN64"/>
  <c r="AO64"/>
  <c r="AR64" s="1"/>
  <c r="AP64"/>
  <c r="AS64" s="1"/>
  <c r="AU64" s="1"/>
  <c r="AT64"/>
  <c r="AW64" s="1"/>
  <c r="AX64" s="1"/>
  <c r="AD65"/>
  <c r="AF65" s="1"/>
  <c r="AE65"/>
  <c r="AH65"/>
  <c r="AJ65" s="1"/>
  <c r="AI65"/>
  <c r="AL65"/>
  <c r="AM65"/>
  <c r="AN65"/>
  <c r="AT65" s="1"/>
  <c r="AW65" s="1"/>
  <c r="AX65" s="1"/>
  <c r="AO65"/>
  <c r="AP65"/>
  <c r="AS65" s="1"/>
  <c r="AU65" s="1"/>
  <c r="AQ65"/>
  <c r="AR65"/>
  <c r="AD66"/>
  <c r="AE66"/>
  <c r="AF66"/>
  <c r="AH66"/>
  <c r="AI66"/>
  <c r="AJ66"/>
  <c r="AL66"/>
  <c r="AM66"/>
  <c r="AN66"/>
  <c r="AO66"/>
  <c r="AR66" s="1"/>
  <c r="AP66"/>
  <c r="AS66" s="1"/>
  <c r="AU66" s="1"/>
  <c r="AT66"/>
  <c r="AW66" s="1"/>
  <c r="AX66" s="1"/>
  <c r="AD67"/>
  <c r="AF67" s="1"/>
  <c r="AE67"/>
  <c r="AH67"/>
  <c r="AJ67" s="1"/>
  <c r="AI67"/>
  <c r="AL67"/>
  <c r="AM67"/>
  <c r="AN67"/>
  <c r="AT67" s="1"/>
  <c r="AW67" s="1"/>
  <c r="AX67" s="1"/>
  <c r="AO67"/>
  <c r="AP67"/>
  <c r="AS67" s="1"/>
  <c r="AU67" s="1"/>
  <c r="AQ67"/>
  <c r="AR67"/>
  <c r="AD68"/>
  <c r="AE68"/>
  <c r="AF68"/>
  <c r="AH68"/>
  <c r="AI68"/>
  <c r="AJ68"/>
  <c r="AL68"/>
  <c r="AM68"/>
  <c r="AN68"/>
  <c r="AO68"/>
  <c r="AR68" s="1"/>
  <c r="AP68"/>
  <c r="AS68" s="1"/>
  <c r="AU68" s="1"/>
  <c r="AT68"/>
  <c r="AW68" s="1"/>
  <c r="AX68" s="1"/>
  <c r="C69"/>
  <c r="H70" s="1"/>
  <c r="D69"/>
  <c r="E69"/>
  <c r="F69"/>
  <c r="G69"/>
  <c r="L70" s="1"/>
  <c r="H69"/>
  <c r="I69"/>
  <c r="J69"/>
  <c r="K69"/>
  <c r="P70" s="1"/>
  <c r="L69"/>
  <c r="M69"/>
  <c r="N69"/>
  <c r="O69"/>
  <c r="T70" s="1"/>
  <c r="P69"/>
  <c r="Q69"/>
  <c r="R69"/>
  <c r="S69"/>
  <c r="T69"/>
  <c r="U69"/>
  <c r="V69"/>
  <c r="AE69"/>
  <c r="AI69"/>
  <c r="AL69"/>
  <c r="I70"/>
  <c r="J70"/>
  <c r="K70"/>
  <c r="M70"/>
  <c r="N70"/>
  <c r="O70"/>
  <c r="Q70"/>
  <c r="R70"/>
  <c r="S70"/>
  <c r="U70"/>
  <c r="V70"/>
  <c r="AX70" l="1"/>
  <c r="AF69"/>
  <c r="AF71" s="1"/>
  <c r="AF72" s="1"/>
  <c r="AQ68"/>
  <c r="AQ66"/>
  <c r="AQ64"/>
  <c r="AQ62"/>
  <c r="AQ60"/>
  <c r="AQ58"/>
  <c r="AS57"/>
  <c r="AU57" s="1"/>
  <c r="AQ56"/>
  <c r="AQ54"/>
  <c r="AQ52"/>
  <c r="AQ50"/>
  <c r="AQ48"/>
  <c r="AQ46"/>
  <c r="AQ44"/>
  <c r="AH44"/>
  <c r="AJ44" s="1"/>
  <c r="AJ69" s="1"/>
  <c r="AJ71" s="1"/>
  <c r="AJ72" s="1"/>
  <c r="AS43"/>
  <c r="AU43" s="1"/>
  <c r="AQ42"/>
  <c r="AS41"/>
  <c r="AU41" s="1"/>
  <c r="AU70" l="1"/>
  <c r="AU72" s="1"/>
</calcChain>
</file>

<file path=xl/sharedStrings.xml><?xml version="1.0" encoding="utf-8"?>
<sst xmlns="http://schemas.openxmlformats.org/spreadsheetml/2006/main" count="750" uniqueCount="330">
  <si>
    <t>Kč</t>
  </si>
  <si>
    <t>za 12 měsíců * 1,34</t>
  </si>
  <si>
    <t>za 12 měsíců</t>
  </si>
  <si>
    <t>tis.Kč</t>
  </si>
  <si>
    <t>Meziroční změny (absolut)</t>
  </si>
  <si>
    <t>Slezské zemské muzeum</t>
  </si>
  <si>
    <t>Valašské muzeum v přírodě Rožnov pod Radhoštěm</t>
  </si>
  <si>
    <t>Muzeum J. A. Komenského Uherský Brod</t>
  </si>
  <si>
    <t>Muzeum umění Olomouc</t>
  </si>
  <si>
    <t xml:space="preserve">Technické muzeum v Brně </t>
  </si>
  <si>
    <t>Národní ústav lidové kultury</t>
  </si>
  <si>
    <t>Muzeum romské kultury Brno</t>
  </si>
  <si>
    <t>Moravské zemské muzeum</t>
  </si>
  <si>
    <t>Moravská zemská knihovna v Brně</t>
  </si>
  <si>
    <t>Moravská galerie v Brně</t>
  </si>
  <si>
    <t>Muzeum loutkářských kultur Chrudim</t>
  </si>
  <si>
    <t>Muzeum skla a bižuterie v Jablonci nad Nisou</t>
  </si>
  <si>
    <t>Památník Terezín</t>
  </si>
  <si>
    <t>Husitské muzeum Tábor</t>
  </si>
  <si>
    <t>Památník Lidice</t>
  </si>
  <si>
    <t>Uměleckoprůmyslové museum Praha</t>
  </si>
  <si>
    <t>Národní technické muzeum</t>
  </si>
  <si>
    <t>Národní památkový ústav</t>
  </si>
  <si>
    <t>Národní muzeum</t>
  </si>
  <si>
    <t>Národní knihovna ČR</t>
  </si>
  <si>
    <t>Národní galerie Praha</t>
  </si>
  <si>
    <t>Národní filmový archiv</t>
  </si>
  <si>
    <t>Institut umění - Divadelní ústav</t>
  </si>
  <si>
    <t>Pražský filharmonický sbor</t>
  </si>
  <si>
    <t>Památník národního písemnictví</t>
  </si>
  <si>
    <t>Národní informační a poradenské středisko pro kulturu</t>
  </si>
  <si>
    <t>Národní divadlo</t>
  </si>
  <si>
    <t>Knihovna a tiskárna pro nevidomé K. E. Macana</t>
  </si>
  <si>
    <t>Česká filharmonie</t>
  </si>
  <si>
    <t>osobní náklady x podíl k dorovnání</t>
  </si>
  <si>
    <t>podíl k dorovnání prům. mzdy</t>
  </si>
  <si>
    <t>počet zam. X rozdíl 2015 * 12</t>
  </si>
  <si>
    <t>stav/podíl průměrné mzdy 2015</t>
  </si>
  <si>
    <t>rozdíl 2015</t>
  </si>
  <si>
    <t>stav/podíl průměrné mzdy 2014</t>
  </si>
  <si>
    <t>rozdíl 2014</t>
  </si>
  <si>
    <t>průměry kvartálů 2015</t>
  </si>
  <si>
    <t>průměry kvartálů 2014</t>
  </si>
  <si>
    <t>os.nákl. 2015 / počet zam.</t>
  </si>
  <si>
    <t>os.nákl. 2014 / počet zam.</t>
  </si>
  <si>
    <t>prům.plat x poč.zam. X 12 v roce 2015</t>
  </si>
  <si>
    <t>rozdíly v průměrných mzdách x počet zaměstnanců</t>
  </si>
  <si>
    <t>počet zaměstnanců za 2016</t>
  </si>
  <si>
    <t>rozdíl průměrné mzdy 2016 (odhad)</t>
  </si>
  <si>
    <t>počet zaměstnanců za 2015</t>
  </si>
  <si>
    <t>rozdíl průměrné mzdy 2015</t>
  </si>
  <si>
    <t>Průměrný plat (Kč)</t>
  </si>
  <si>
    <t>Osobní náklady (tis. Kč)</t>
  </si>
  <si>
    <t>Počet zaměstnanců</t>
  </si>
  <si>
    <t>Náklady celkem (tis. Kč)</t>
  </si>
  <si>
    <t>Příspěvek (tis. Kč)</t>
  </si>
  <si>
    <t>Návrh rozpočtu 2016</t>
  </si>
  <si>
    <t>Schválený rozpočet 2015</t>
  </si>
  <si>
    <t>Schválený rozpočet 2014</t>
  </si>
  <si>
    <t>Schválený rozpočet 2013</t>
  </si>
  <si>
    <t>Moravskoslezský kraj</t>
  </si>
  <si>
    <t>Zlínský kraj</t>
  </si>
  <si>
    <t>Olomoucký kraj</t>
  </si>
  <si>
    <t>Jihomoravský kraj</t>
  </si>
  <si>
    <t>Kraj Vysočina</t>
  </si>
  <si>
    <t>Pardubický kraj</t>
  </si>
  <si>
    <t>Královéhradecký kraj</t>
  </si>
  <si>
    <t>Liberecký kraj</t>
  </si>
  <si>
    <t>Ústecký kraj</t>
  </si>
  <si>
    <t>Karlovarský kraj</t>
  </si>
  <si>
    <t>Plzeňský kraj</t>
  </si>
  <si>
    <t>Jihočeský kraj</t>
  </si>
  <si>
    <t>Středočeský kraj</t>
  </si>
  <si>
    <t>Hl. m. Praha</t>
  </si>
  <si>
    <t>Česká republika  c e l k e m</t>
  </si>
  <si>
    <t>v Kč</t>
  </si>
  <si>
    <t>odhad průměru za 2017</t>
  </si>
  <si>
    <t>odhad průměru za 2016</t>
  </si>
  <si>
    <t>odhad IV. Q 2016</t>
  </si>
  <si>
    <t>odhad III. Q 2016</t>
  </si>
  <si>
    <t>odhad II. Q 2016</t>
  </si>
  <si>
    <t>odhad I. Q 2016</t>
  </si>
  <si>
    <t>IV.Q 2015</t>
  </si>
  <si>
    <t>III.Q 2015</t>
  </si>
  <si>
    <t>II.Q 2015</t>
  </si>
  <si>
    <t>I.Q 2015</t>
  </si>
  <si>
    <t>IV.Q 2014</t>
  </si>
  <si>
    <t>III.Q 2014</t>
  </si>
  <si>
    <t>II.Q 2014</t>
  </si>
  <si>
    <t>I.Q 2014</t>
  </si>
  <si>
    <t>IV.Q 2013</t>
  </si>
  <si>
    <t>III.Q 2013</t>
  </si>
  <si>
    <t>II.Q 2013</t>
  </si>
  <si>
    <t>I.Q 2013</t>
  </si>
  <si>
    <t xml:space="preserve">Počet zaměstnanců a průměrné hrubé čtvrtletní mzdy podle CZ-NUTS  </t>
  </si>
  <si>
    <t>Průměrná hrubá měsíční mzda na přepočtené počty zaměstnanců</t>
  </si>
  <si>
    <t>Veřejná správa a obrana</t>
  </si>
  <si>
    <t>Kulturní, zábavní a rekreační činnosti</t>
  </si>
  <si>
    <t>Mediány hrubých měsíční mezd</t>
  </si>
  <si>
    <t>nepodnikatelská sféra</t>
  </si>
  <si>
    <t>podnikatelská sféra</t>
  </si>
  <si>
    <t>IV.Q 2012</t>
  </si>
  <si>
    <t>III.Q 2012</t>
  </si>
  <si>
    <t>II.Q 2012</t>
  </si>
  <si>
    <t>I.Q 2012</t>
  </si>
  <si>
    <t>IV.Q 2011</t>
  </si>
  <si>
    <t>III.Q 2011</t>
  </si>
  <si>
    <t>II.Q 2011</t>
  </si>
  <si>
    <t>I.Q 2011</t>
  </si>
  <si>
    <t>IV.Q 2010</t>
  </si>
  <si>
    <t>III.Q 2010</t>
  </si>
  <si>
    <t>II.Q 2010</t>
  </si>
  <si>
    <t>I.Q 2010</t>
  </si>
  <si>
    <t>míra inflace</t>
  </si>
  <si>
    <t>nominální mzda v Kč</t>
  </si>
  <si>
    <t>Počet zaměstnanců a průměrné hrubé roční mzdy podle odvětví</t>
  </si>
  <si>
    <t>Výdaje vedené v informačním systému programového financování EDS/SMVS 
celkem</t>
  </si>
  <si>
    <t>podíl prostředků finančních mechanismů</t>
  </si>
  <si>
    <t>ze státního rozpočtu</t>
  </si>
  <si>
    <t>v tom:</t>
  </si>
  <si>
    <t>celkem SR</t>
  </si>
  <si>
    <t>Výdaje na společné projekty, které jsou zcela nebo částečně financovány
z prostředků finančních mechanismů celkem</t>
  </si>
  <si>
    <t>Ministerstvo kultury</t>
  </si>
  <si>
    <t>podíl rozpočtu Evropské unie</t>
  </si>
  <si>
    <t>SR 2016
bez EU a FM</t>
  </si>
  <si>
    <t>SR 2015 
bez EU a FM</t>
  </si>
  <si>
    <t>SR 2015</t>
  </si>
  <si>
    <t>skutečnost 2014 bez EU a FM</t>
  </si>
  <si>
    <t>SR 2014</t>
  </si>
  <si>
    <t>skutečnost 2013 bez EU a FM</t>
  </si>
  <si>
    <t>SR 2012</t>
  </si>
  <si>
    <t>Kapitola</t>
  </si>
  <si>
    <t>Výdaje spolufinancované zcela nebo částečně z rozpočtu Evropské unie
bez společné zemědělské politiky celkem</t>
  </si>
  <si>
    <t>CELKOVÉ VÝDAJE STÁTNÍHO ROZPOČTU NA LÉTA 2016 AŽ 2018 PODLE KAPITOL</t>
  </si>
  <si>
    <t>Zajištění přípravy na krizové situace podle zákona č. 240/2000 Sb.</t>
  </si>
  <si>
    <t>Podpora projektů integrace příslušníků romské komunity</t>
  </si>
  <si>
    <r>
      <t xml:space="preserve">Institucionální podpora výzkumných organizací podle zhodnocení jimi dosažených výsledků </t>
    </r>
    <r>
      <rPr>
        <vertAlign val="superscript"/>
        <sz val="9"/>
        <rFont val="Arial Narrow"/>
        <family val="2"/>
        <charset val="238"/>
      </rPr>
      <t>5)</t>
    </r>
  </si>
  <si>
    <t>2,8 až 5,2</t>
  </si>
  <si>
    <t>2,6 až 5,0</t>
  </si>
  <si>
    <t>2,9 až 3,9</t>
  </si>
  <si>
    <t>Průměrná nominální mzda v NH  (růst v %)</t>
  </si>
  <si>
    <r>
      <t xml:space="preserve">Účelová podpora na programy aplikovaného výzkumu, vývoje a inovací </t>
    </r>
    <r>
      <rPr>
        <vertAlign val="superscript"/>
        <sz val="9"/>
        <rFont val="Arial Narrow"/>
        <family val="2"/>
        <charset val="238"/>
      </rPr>
      <t>5)</t>
    </r>
  </si>
  <si>
    <t>Spotřeba vlády (růst v %, s.c.)</t>
  </si>
  <si>
    <r>
      <t xml:space="preserve">podíl prostředků zahraničních programů </t>
    </r>
    <r>
      <rPr>
        <vertAlign val="superscript"/>
        <sz val="9"/>
        <rFont val="Arial Narrow"/>
        <family val="2"/>
        <charset val="238"/>
      </rPr>
      <t>3)</t>
    </r>
  </si>
  <si>
    <t>Průměrná míra inflace (%)</t>
  </si>
  <si>
    <r>
      <t xml:space="preserve">účelová podpora celkem </t>
    </r>
    <r>
      <rPr>
        <vertAlign val="superscript"/>
        <sz val="9"/>
        <rFont val="Arial Narrow"/>
        <family val="2"/>
        <charset val="238"/>
      </rPr>
      <t>4)</t>
    </r>
  </si>
  <si>
    <t>Spotřeba domácností (růst v %, s.c.)</t>
  </si>
  <si>
    <r>
      <t xml:space="preserve">institucionální podpora celkem </t>
    </r>
    <r>
      <rPr>
        <vertAlign val="superscript"/>
        <sz val="9"/>
        <rFont val="Arial Narrow"/>
        <family val="2"/>
        <charset val="238"/>
      </rPr>
      <t>4)</t>
    </r>
  </si>
  <si>
    <t>Hrubý domácí produkt (růst v %, s.c.)</t>
  </si>
  <si>
    <t>ze státního rozpočtu celkem</t>
  </si>
  <si>
    <t>Hrubý domácí produkt (v mld. Kč)</t>
  </si>
  <si>
    <r>
      <t xml:space="preserve">Výdaje na výzkum, vývoj a inovace celkem včetně programů spolufinancovaných 
z prostředků zahraničních programů </t>
    </r>
    <r>
      <rPr>
        <vertAlign val="superscript"/>
        <sz val="9"/>
        <rFont val="Arial Narrow"/>
        <family val="2"/>
        <charset val="238"/>
      </rPr>
      <t>3)</t>
    </r>
  </si>
  <si>
    <t>2018 (výhled)</t>
  </si>
  <si>
    <t>2017 (výhled)</t>
  </si>
  <si>
    <t>2016 (predikce)</t>
  </si>
  <si>
    <t>2015 (predikce)</t>
  </si>
  <si>
    <t>Vývoj makroekonomických ukazatelů</t>
  </si>
  <si>
    <t>Platy státních zaměstnanců</t>
  </si>
  <si>
    <t>Platy zaměstnanců v pracovním poměru</t>
  </si>
  <si>
    <t>CELKEM  SR</t>
  </si>
  <si>
    <t>Celkem SR</t>
  </si>
  <si>
    <t>Převod fondu kulturních a sociálních potřeb</t>
  </si>
  <si>
    <t xml:space="preserve"> Ministerstvo kultury</t>
  </si>
  <si>
    <r>
      <t xml:space="preserve">Povinné pojistné placené zaměstnavatelem </t>
    </r>
    <r>
      <rPr>
        <vertAlign val="superscript"/>
        <sz val="9"/>
        <rFont val="Arial Narrow"/>
        <family val="2"/>
        <charset val="238"/>
      </rPr>
      <t>2)</t>
    </r>
  </si>
  <si>
    <t>Platy zaměstnanců a ostatní platby za provedenou práci</t>
  </si>
  <si>
    <t>NANCŮ</t>
  </si>
  <si>
    <t>Průřezové ukazatele</t>
  </si>
  <si>
    <t>ZAMĚST-</t>
  </si>
  <si>
    <t>A OSTATNÍ PLATBY</t>
  </si>
  <si>
    <t>PLAT</t>
  </si>
  <si>
    <t>POČET</t>
  </si>
  <si>
    <t>ZAMĚSTNANCŮ</t>
  </si>
  <si>
    <t>dotace ze státního rozpočtu</t>
  </si>
  <si>
    <t xml:space="preserve"> PRŮMĚRNÝ</t>
  </si>
  <si>
    <t>PŘEPOČTENÝ</t>
  </si>
  <si>
    <t xml:space="preserve">NA PLATY </t>
  </si>
  <si>
    <t xml:space="preserve"> KAPITOLY</t>
  </si>
  <si>
    <t>dotace na filmové pobídky</t>
  </si>
  <si>
    <t>PROSTŘEDKY</t>
  </si>
  <si>
    <t>Státní fond kinematografie</t>
  </si>
  <si>
    <t>SR  2016</t>
  </si>
  <si>
    <t>SR  2015</t>
  </si>
  <si>
    <t>SZÚ  2014</t>
  </si>
  <si>
    <t>SZÚ  2013</t>
  </si>
  <si>
    <t>SZÚ  2012</t>
  </si>
  <si>
    <t>SZÚ   2011</t>
  </si>
  <si>
    <t>Podíl výdajů MKČR na SR (včetně CNS / bez CNS</t>
  </si>
  <si>
    <t>VÝDAJE CELKEM</t>
  </si>
  <si>
    <t>PŘÍJMY CELKEM***</t>
  </si>
  <si>
    <t>z toho (z rozpočtu Evropské unie **)</t>
  </si>
  <si>
    <t>nedaňové příjmy, kapitálové příjmy a přijaté transfery celkem</t>
  </si>
  <si>
    <t>z toho (povinné pojistné na důchodové pojištění)</t>
  </si>
  <si>
    <t xml:space="preserve"> pojistné na sociální zabezpečení a příspěvek na státní politiku zaměstnanosti</t>
  </si>
  <si>
    <t xml:space="preserve">daňové příjmy *)
</t>
  </si>
  <si>
    <t>Rok</t>
  </si>
  <si>
    <t>Podpora rozvoje a obnovy  materiálně technické základny  regionálních kulturních zařízení</t>
  </si>
  <si>
    <t>VÝVOJOVÁ ŘADA PROSTŘEDKŮ NA PLATY A OSTATNÍ PLATBY ZA PROVEDENOU PRÁCI, POČTY A PRŮMĚRNÉ PLATY V ORGANIZAČNÍCH SLOŽKÁCH STÁTU A PŘÍSPĚVKOVÝCH ORGANIZACÍCH (2011 - 2016)</t>
  </si>
  <si>
    <t>***(daňové příjmy, pojistné na sociální zabezpečení a příspěvek na státní politiku zaměstnanosti, nedaňové příjmy,  kapitálové příjmy a přijaté transfery celkem)</t>
  </si>
  <si>
    <t>podpora kulturních aktivit národnostních menšin a informací v jazycích národnostních menšin</t>
  </si>
  <si>
    <t>CELKOVÝ PŘEHLED  PŘÍJMŮ  STÁTNÍHO  ROZPOČTU PODLE  KAPITOL</t>
  </si>
  <si>
    <t>podpora projektů integrace příslušníků romské komunity</t>
  </si>
  <si>
    <t>Podpora kultury národnostních menšin</t>
  </si>
  <si>
    <t>programy na záchranu a obnovu kulturních památek</t>
  </si>
  <si>
    <t>CELKEM</t>
  </si>
  <si>
    <t>programy podpory veřejných služeb v muzeích</t>
  </si>
  <si>
    <t>Záchrana a obnova kulturních památek, veřejné služby muzeí</t>
  </si>
  <si>
    <t>veřejné informační služby knihoven</t>
  </si>
  <si>
    <t>NA PLATY</t>
  </si>
  <si>
    <t>státní moci</t>
  </si>
  <si>
    <t>NÁKLADY</t>
  </si>
  <si>
    <t>kulturní aktivity</t>
  </si>
  <si>
    <t xml:space="preserve"> PROSTŘEDKY</t>
  </si>
  <si>
    <t xml:space="preserve">Platy představitelů </t>
  </si>
  <si>
    <t>OSOBNÍ</t>
  </si>
  <si>
    <t xml:space="preserve">Podpora rozvoje a obnovy  materiálně technické základny  regionálních kulturních zařízení </t>
  </si>
  <si>
    <t>program státní podpory profesionálních divadel a stálých profesionálních symfonických orchestrů a pěveckých sborů</t>
  </si>
  <si>
    <t>Platy SZ a odvoz.</t>
  </si>
  <si>
    <t>Platy podle ZSS</t>
  </si>
  <si>
    <t>Platy Příslušníci/vojáci</t>
  </si>
  <si>
    <t>Platy podle ZP</t>
  </si>
  <si>
    <t>z toho</t>
  </si>
  <si>
    <t xml:space="preserve">OSTATNÍ </t>
  </si>
  <si>
    <t>podpora kulturních aktivit národnostních menšin</t>
  </si>
  <si>
    <t>Kulturní služby, podpora živého umění</t>
  </si>
  <si>
    <t>z toho:</t>
  </si>
  <si>
    <t>v tom :</t>
  </si>
  <si>
    <t>kulturní dědictví ve vlastnictví státu, podporované evropskými fondy</t>
  </si>
  <si>
    <t>Státní rozpočet   2016</t>
  </si>
  <si>
    <t>Státní rozpočet 2015</t>
  </si>
  <si>
    <t>společné projekty spolufinancované z prostředků finančních mechanismů</t>
  </si>
  <si>
    <t xml:space="preserve">OBJEM PROSTŘEDKŮ NA PLATY, OSTATNÍ OSOBNÍ NÁKLADY A POČTY ZAMĚSTNANCŮ V PŘÍSPĚVKOVÝCH ORGANIZACÍCH  </t>
  </si>
  <si>
    <t>rozvoj a obnova materiálně technické základny státních kulturních
zařízení</t>
  </si>
  <si>
    <t>integrovaný systém ochrany movitého kulturního dědictví</t>
  </si>
  <si>
    <t>program péče o národní kulturní poklad</t>
  </si>
  <si>
    <t>Záchrana a obnova kulturních památek</t>
  </si>
  <si>
    <t>příspěvek na provoz příspěvkovým organizacím</t>
  </si>
  <si>
    <t>Příspěvkové organizace zřízené Ministerstvem kultury</t>
  </si>
  <si>
    <t>platby mezinárodním společnostem a dalším organizacím</t>
  </si>
  <si>
    <t>výdaje na činnost úřadu</t>
  </si>
  <si>
    <t>neinvestiční výdaje na projekty spolufinancované z rozpočtu Evropské 
unie</t>
  </si>
  <si>
    <t>ZA PROV. PRÁCI</t>
  </si>
  <si>
    <t>rozvoj a obnova materiálně technické základny</t>
  </si>
  <si>
    <t>PLATBY</t>
  </si>
  <si>
    <t>Výdaje na zabezpečení plnění úkolů Ministerstva kultury</t>
  </si>
  <si>
    <t>5014 (Platy SZ a odvoz.)</t>
  </si>
  <si>
    <t>5013 (Platy podle ZSS)</t>
  </si>
  <si>
    <t>5012 (Příslušníci/vojáci)</t>
  </si>
  <si>
    <t>5011 (Platy podle ZP)</t>
  </si>
  <si>
    <t>rozvoj a obnova materiálně technické základny státních kulturních zařízení</t>
  </si>
  <si>
    <t>příspěvek na podporu činnosti dotčených církví a náboženských 
společností</t>
  </si>
  <si>
    <t>finanční náhrada</t>
  </si>
  <si>
    <t xml:space="preserve">v tom: </t>
  </si>
  <si>
    <t>Výdaje dle zákona o majetkovém vyrovnání s církvemi a náboženskými 
společnostmi</t>
  </si>
  <si>
    <t>OBJEM PROSTŘEDKŮ NA PLATY, OSTATNÍ PLATBY ZA PROVEDNOU PRÁCI A POČTY ZAMĚSTNANCŮ V ÚSTŘEDNÍCH ORGÁNECH STÁTNÍ SPRÁVY</t>
  </si>
  <si>
    <t>Výdaje na výzkum, vývoj a inovace celkem</t>
  </si>
  <si>
    <t>Specifické ukazatele - výdaje</t>
  </si>
  <si>
    <t>ostatní nedaňové příjmy, kapitálové příjmy a přijaté transfery celkem</t>
  </si>
  <si>
    <t>neinvestiční výdaje na projekty spolufinancované z rozpočtu Evropské unie</t>
  </si>
  <si>
    <t>příjmy z prostředků finančních mechanismů</t>
  </si>
  <si>
    <t>rozvoj a obnova  materiálně technické základny</t>
  </si>
  <si>
    <t>příjmy z rozpočtu Evropské unie bez společné zemědělské politiky celkem</t>
  </si>
  <si>
    <t>Nedaňové příjmy, kapitálové příjmy a přijaté transfery celkem</t>
  </si>
  <si>
    <t>příspěvek na podporu činnosti dotčených církví a náboženských společností</t>
  </si>
  <si>
    <r>
      <t xml:space="preserve">Daňové příjmy </t>
    </r>
    <r>
      <rPr>
        <vertAlign val="superscript"/>
        <sz val="9"/>
        <rFont val="Arial Narrow"/>
        <family val="2"/>
        <charset val="238"/>
      </rPr>
      <t>1)</t>
    </r>
  </si>
  <si>
    <t>PROVEDENOU PRÁCI</t>
  </si>
  <si>
    <t>Specifické ukazatele - příjmy</t>
  </si>
  <si>
    <t>A OSTATNÍ PLATBY ZA</t>
  </si>
  <si>
    <t>Výdaje dle zákona o majetkovém vyrovnání s církvemi a náboženskými společnostmi</t>
  </si>
  <si>
    <t>Výdaje celkem</t>
  </si>
  <si>
    <t>Příslušníci/vojáci</t>
  </si>
  <si>
    <t>Příjmy celkem</t>
  </si>
  <si>
    <t>2016/2015</t>
  </si>
  <si>
    <t>2015/2014</t>
  </si>
  <si>
    <t>Souhrnné ukazatele</t>
  </si>
  <si>
    <t>absolutní změna (2015/2016)</t>
  </si>
  <si>
    <t>relativní změna (2015/2016)</t>
  </si>
  <si>
    <t>absolutní změna</t>
  </si>
  <si>
    <t>relativní změna</t>
  </si>
  <si>
    <t>OBJEM PROSTŘEDKŮ NA PLATY, OSTATNÍ PLATBY ZA PROVEDNOU PRÁCI (OSTATNÍ OSOBNÍ NÁKLADY) A POČTY ZAMĚSTNANCŮ V ORGANIZAČNÍCH SLOŽKÁCH STÁTU A PŘÍSPĚVKOVÝCH ORGANIZACÍCH</t>
  </si>
  <si>
    <t>Specifické ukazatele rozpočtových kapitol v letech 2014 až 2016 (střednědobé plány SR)</t>
  </si>
  <si>
    <t>Ukazatele kapitoly 334 Ministerstvo kultury - 2016</t>
  </si>
  <si>
    <t xml:space="preserve">do průměrného výdělku   &gt;&gt;  redukční koeficient </t>
  </si>
  <si>
    <t xml:space="preserve">&gt;&gt; porovnáno s celkovým průměrem za všechny PO MKČR  &gt;&gt;  zjištění odchylek (*12*počet zaměstnanců)  &gt;&gt;  náklady na dorovnání </t>
  </si>
  <si>
    <t xml:space="preserve">celkový součet nákladů na platy (schválený rozpočet 2016 + účelové prostředky) &gt;&gt; děleno počtem zaměstnanců na měsíc &gt;&gt; </t>
  </si>
  <si>
    <t>výpočet - organizace s podprůměrným platem</t>
  </si>
  <si>
    <t>zvýší platy ve všech organizacích a částečně zmírňuje nerovnosti</t>
  </si>
  <si>
    <t>50% rozděleno mezi organizace s podprůměrným platem</t>
  </si>
  <si>
    <t>&gt;&gt; plošný koeficient 0,03979 nebo 0,05969</t>
  </si>
  <si>
    <t>50% rozděleno plošně</t>
  </si>
  <si>
    <t>přidělené navýšení (100mil. nebo 150mil.) děleno celkový součet nákladů na platy (schválený rozpočet 2016 + účelové prostředky) &gt;&gt;</t>
  </si>
  <si>
    <t>výpočet - plošné navýšení</t>
  </si>
  <si>
    <t>Valaš. m. Rožnov</t>
  </si>
  <si>
    <t>UPM</t>
  </si>
  <si>
    <t>Tech. muz. Brno</t>
  </si>
  <si>
    <t>Slez. zem. muz.</t>
  </si>
  <si>
    <t>Pražský filharm. sbor</t>
  </si>
  <si>
    <t>Pam. Terezín</t>
  </si>
  <si>
    <t>Pam. nár. písem.</t>
  </si>
  <si>
    <t>Pam. Lidice</t>
  </si>
  <si>
    <t>NÚLK Strážnice</t>
  </si>
  <si>
    <t>NTM</t>
  </si>
  <si>
    <t>NIPOS</t>
  </si>
  <si>
    <t>Národní knihovna</t>
  </si>
  <si>
    <t>Národní galerie</t>
  </si>
  <si>
    <t>Nár. pam. ústav</t>
  </si>
  <si>
    <t>Muzeum skla a bižut.</t>
  </si>
  <si>
    <t>Muzeum rom. kul.</t>
  </si>
  <si>
    <t>Muz. umění Olom.</t>
  </si>
  <si>
    <t>Moravská zem. knih. - 3 zam.</t>
  </si>
  <si>
    <t>Morav. zem. muz.</t>
  </si>
  <si>
    <t>Morav. gal. Brno</t>
  </si>
  <si>
    <t>MJAK Uh. Brod</t>
  </si>
  <si>
    <t>M. loutk. Chrudim</t>
  </si>
  <si>
    <t>Knih.a tisk. pro nevid.</t>
  </si>
  <si>
    <t>Intitut umění</t>
  </si>
  <si>
    <t>Husitské muzeum</t>
  </si>
  <si>
    <t>změna %</t>
  </si>
  <si>
    <t>změna abs.</t>
  </si>
  <si>
    <t>nový průměrný plat</t>
  </si>
  <si>
    <t>celkem</t>
  </si>
  <si>
    <t>navýšení</t>
  </si>
  <si>
    <t>schválený rozpočet 2016 + účelové prostředky</t>
  </si>
  <si>
    <t>stávající průměrný plat</t>
  </si>
  <si>
    <t>počet zaměstnanců</t>
  </si>
  <si>
    <t>navýšení po odečtení SP aZP</t>
  </si>
  <si>
    <t>Navýšení 150 mil.</t>
  </si>
  <si>
    <t>Navýšení 100 mil.</t>
  </si>
  <si>
    <t>Navýšení o 100 mil. Kč</t>
  </si>
  <si>
    <t>Navýšení o 150 mil. Kč</t>
  </si>
  <si>
    <t>Celkové rozdělení pro obě varianty</t>
  </si>
</sst>
</file>

<file path=xl/styles.xml><?xml version="1.0" encoding="utf-8"?>
<styleSheet xmlns="http://schemas.openxmlformats.org/spreadsheetml/2006/main">
  <numFmts count="7">
    <numFmt numFmtId="41" formatCode="_-* #,##0\ _K_č_-;\-* #,##0\ _K_č_-;_-* &quot;-&quot;\ _K_č_-;_-@_-"/>
    <numFmt numFmtId="164" formatCode="#,##0.000"/>
    <numFmt numFmtId="165" formatCode="#,##0.0"/>
    <numFmt numFmtId="166" formatCode="_-* #,##0\ _K_č_s_-;\-* #,##0\ _K_č_s_-;_-* &quot;-&quot;\ _K_č_s_-;_-@_-"/>
    <numFmt numFmtId="167" formatCode="m\o\n\th\ d\,\ \y\y\y\y"/>
    <numFmt numFmtId="168" formatCode="d/\ m\Řs\ˇ\c\ yyyy"/>
    <numFmt numFmtId="169" formatCode="0.0%"/>
  </numFmts>
  <fonts count="6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9"/>
      <name val="Arial Narrow"/>
      <family val="2"/>
      <charset val="238"/>
    </font>
    <font>
      <sz val="9"/>
      <color theme="0"/>
      <name val="Arial Narrow"/>
      <family val="2"/>
      <charset val="238"/>
    </font>
    <font>
      <sz val="8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7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7"/>
      <color rgb="FFFF0000"/>
      <name val="Arial Narrow"/>
      <family val="2"/>
      <charset val="238"/>
    </font>
    <font>
      <b/>
      <sz val="7"/>
      <name val="Arial Narrow"/>
      <family val="2"/>
      <charset val="238"/>
    </font>
    <font>
      <b/>
      <sz val="10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9"/>
      <color theme="1" tint="0.499984740745262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6"/>
      <color theme="0" tint="-0.34998626667073579"/>
      <name val="Arial Narrow"/>
      <family val="2"/>
      <charset val="238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</font>
    <font>
      <b/>
      <sz val="1"/>
      <color indexed="8"/>
      <name val="Courier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sz val="8"/>
      <name val="Arial CE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4"/>
      <name val="Arial Narrow"/>
      <family val="2"/>
      <charset val="238"/>
    </font>
    <font>
      <i/>
      <sz val="10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6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7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2" fillId="0" borderId="0">
      <protection locked="0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2" fillId="0" borderId="6">
      <protection locked="0"/>
    </xf>
    <xf numFmtId="0" fontId="22" fillId="0" borderId="0">
      <protection locked="0"/>
    </xf>
    <xf numFmtId="0" fontId="22" fillId="0" borderId="0">
      <protection locked="0"/>
    </xf>
    <xf numFmtId="166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2" fillId="0" borderId="0">
      <protection locked="0"/>
    </xf>
    <xf numFmtId="168" fontId="22" fillId="0" borderId="0">
      <protection locked="0"/>
    </xf>
    <xf numFmtId="4" fontId="2" fillId="0" borderId="0" applyFont="0" applyFill="0" applyBorder="0" applyAlignment="0" applyProtection="0"/>
    <xf numFmtId="0" fontId="22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11" borderId="0" applyNumberFormat="0" applyBorder="0" applyAlignment="0" applyProtection="0"/>
    <xf numFmtId="0" fontId="28" fillId="24" borderId="7" applyNumberFormat="0" applyAlignment="0" applyProtection="0"/>
    <xf numFmtId="0" fontId="22" fillId="0" borderId="0">
      <protection locked="0"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4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6" fillId="0" borderId="0"/>
    <xf numFmtId="0" fontId="37" fillId="0" borderId="0"/>
    <xf numFmtId="0" fontId="2" fillId="0" borderId="0"/>
    <xf numFmtId="0" fontId="38" fillId="0" borderId="0"/>
    <xf numFmtId="0" fontId="22" fillId="0" borderId="0">
      <protection locked="0"/>
    </xf>
    <xf numFmtId="0" fontId="22" fillId="0" borderId="0">
      <protection locked="0"/>
    </xf>
    <xf numFmtId="0" fontId="35" fillId="26" borderId="11" applyNumberFormat="0" applyFont="0" applyAlignment="0" applyProtection="0"/>
    <xf numFmtId="0" fontId="39" fillId="0" borderId="12" applyNumberFormat="0" applyFill="0" applyAlignment="0" applyProtection="0"/>
    <xf numFmtId="4" fontId="40" fillId="27" borderId="13" applyNumberFormat="0" applyProtection="0">
      <alignment vertical="center"/>
    </xf>
    <xf numFmtId="4" fontId="40" fillId="27" borderId="13" applyNumberFormat="0" applyProtection="0">
      <alignment horizontal="left" vertical="center" indent="1"/>
    </xf>
    <xf numFmtId="4" fontId="41" fillId="22" borderId="13" applyNumberFormat="0" applyProtection="0">
      <alignment horizontal="left" vertical="center" indent="1"/>
    </xf>
    <xf numFmtId="4" fontId="41" fillId="0" borderId="13" applyNumberFormat="0" applyProtection="0">
      <alignment horizontal="right" vertical="center"/>
    </xf>
    <xf numFmtId="4" fontId="41" fillId="22" borderId="13" applyNumberFormat="0" applyProtection="0">
      <alignment horizontal="left" vertical="center" indent="1"/>
    </xf>
    <xf numFmtId="0" fontId="42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0" borderId="6">
      <protection locked="0"/>
    </xf>
    <xf numFmtId="0" fontId="44" fillId="15" borderId="14" applyNumberFormat="0" applyAlignment="0" applyProtection="0"/>
    <xf numFmtId="0" fontId="45" fillId="28" borderId="14" applyNumberFormat="0" applyAlignment="0" applyProtection="0"/>
    <xf numFmtId="0" fontId="46" fillId="28" borderId="15" applyNumberFormat="0" applyAlignment="0" applyProtection="0"/>
    <xf numFmtId="0" fontId="47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2" borderId="0" applyNumberFormat="0" applyBorder="0" applyAlignment="0" applyProtection="0"/>
  </cellStyleXfs>
  <cellXfs count="289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vertical="center"/>
    </xf>
    <xf numFmtId="0" fontId="5" fillId="0" borderId="0" xfId="2" applyFont="1"/>
    <xf numFmtId="3" fontId="4" fillId="0" borderId="0" xfId="2" applyNumberFormat="1" applyFont="1"/>
    <xf numFmtId="0" fontId="6" fillId="0" borderId="0" xfId="2" applyFont="1"/>
    <xf numFmtId="3" fontId="7" fillId="2" borderId="0" xfId="2" applyNumberFormat="1" applyFont="1" applyFill="1" applyAlignment="1">
      <alignment horizontal="center"/>
    </xf>
    <xf numFmtId="0" fontId="4" fillId="0" borderId="0" xfId="2" applyFont="1" applyAlignment="1">
      <alignment horizontal="right"/>
    </xf>
    <xf numFmtId="3" fontId="6" fillId="3" borderId="1" xfId="2" applyNumberFormat="1" applyFont="1" applyFill="1" applyBorder="1" applyAlignment="1">
      <alignment vertical="center"/>
    </xf>
    <xf numFmtId="3" fontId="6" fillId="4" borderId="1" xfId="2" applyNumberFormat="1" applyFont="1" applyFill="1" applyBorder="1" applyAlignment="1">
      <alignment vertical="center"/>
    </xf>
    <xf numFmtId="3" fontId="8" fillId="0" borderId="2" xfId="2" applyNumberFormat="1" applyFont="1" applyBorder="1"/>
    <xf numFmtId="0" fontId="4" fillId="0" borderId="2" xfId="2" applyFont="1" applyBorder="1"/>
    <xf numFmtId="3" fontId="9" fillId="0" borderId="2" xfId="2" applyNumberFormat="1" applyFont="1" applyBorder="1"/>
    <xf numFmtId="3" fontId="9" fillId="5" borderId="2" xfId="2" applyNumberFormat="1" applyFont="1" applyFill="1" applyBorder="1"/>
    <xf numFmtId="3" fontId="6" fillId="0" borderId="1" xfId="2" applyNumberFormat="1" applyFont="1" applyFill="1" applyBorder="1" applyAlignment="1">
      <alignment vertical="center"/>
    </xf>
    <xf numFmtId="9" fontId="6" fillId="6" borderId="1" xfId="3" applyFont="1" applyFill="1" applyBorder="1" applyAlignment="1">
      <alignment vertical="center"/>
    </xf>
    <xf numFmtId="9" fontId="6" fillId="7" borderId="1" xfId="3" applyFont="1" applyFill="1" applyBorder="1" applyAlignment="1">
      <alignment vertical="center"/>
    </xf>
    <xf numFmtId="164" fontId="6" fillId="3" borderId="1" xfId="2" applyNumberFormat="1" applyFont="1" applyFill="1" applyBorder="1" applyAlignment="1">
      <alignment vertical="center"/>
    </xf>
    <xf numFmtId="3" fontId="6" fillId="0" borderId="3" xfId="2" applyNumberFormat="1" applyFont="1" applyFill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10" fillId="0" borderId="1" xfId="2" applyFont="1" applyBorder="1" applyAlignment="1">
      <alignment vertical="center"/>
    </xf>
    <xf numFmtId="0" fontId="6" fillId="3" borderId="1" xfId="2" applyFont="1" applyFill="1" applyBorder="1" applyAlignment="1">
      <alignment vertical="center" wrapText="1"/>
    </xf>
    <xf numFmtId="0" fontId="10" fillId="3" borderId="1" xfId="2" applyFont="1" applyFill="1" applyBorder="1" applyAlignment="1">
      <alignment vertical="center"/>
    </xf>
    <xf numFmtId="3" fontId="6" fillId="7" borderId="1" xfId="2" applyNumberFormat="1" applyFont="1" applyFill="1" applyBorder="1" applyAlignment="1">
      <alignment vertical="center"/>
    </xf>
    <xf numFmtId="0" fontId="11" fillId="0" borderId="4" xfId="2" applyFont="1" applyBorder="1" applyAlignment="1">
      <alignment horizontal="center" vertical="center" wrapText="1"/>
    </xf>
    <xf numFmtId="0" fontId="12" fillId="0" borderId="0" xfId="2" applyFont="1"/>
    <xf numFmtId="0" fontId="10" fillId="0" borderId="4" xfId="2" applyFont="1" applyBorder="1" applyAlignment="1">
      <alignment horizontal="center" vertical="center" wrapText="1"/>
    </xf>
    <xf numFmtId="0" fontId="10" fillId="8" borderId="4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/>
    <xf numFmtId="3" fontId="14" fillId="9" borderId="1" xfId="2" applyNumberFormat="1" applyFont="1" applyFill="1" applyBorder="1" applyAlignment="1">
      <alignment vertical="center"/>
    </xf>
    <xf numFmtId="3" fontId="12" fillId="3" borderId="1" xfId="2" applyNumberFormat="1" applyFont="1" applyFill="1" applyBorder="1" applyAlignment="1">
      <alignment vertical="center"/>
    </xf>
    <xf numFmtId="3" fontId="4" fillId="3" borderId="1" xfId="2" applyNumberFormat="1" applyFont="1" applyFill="1" applyBorder="1" applyAlignment="1">
      <alignment vertical="center"/>
    </xf>
    <xf numFmtId="0" fontId="4" fillId="3" borderId="1" xfId="2" applyFont="1" applyFill="1" applyBorder="1" applyAlignment="1">
      <alignment vertical="center" wrapText="1"/>
    </xf>
    <xf numFmtId="3" fontId="12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3" fontId="14" fillId="3" borderId="1" xfId="2" applyNumberFormat="1" applyFont="1" applyFill="1" applyBorder="1" applyAlignment="1">
      <alignment vertical="center"/>
    </xf>
    <xf numFmtId="3" fontId="8" fillId="3" borderId="1" xfId="2" applyNumberFormat="1" applyFont="1" applyFill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15" fillId="9" borderId="4" xfId="2" applyFont="1" applyFill="1" applyBorder="1" applyAlignment="1">
      <alignment horizontal="left" wrapText="1"/>
    </xf>
    <xf numFmtId="0" fontId="15" fillId="9" borderId="4" xfId="2" applyFont="1" applyFill="1" applyBorder="1" applyAlignment="1">
      <alignment horizontal="center" wrapText="1"/>
    </xf>
    <xf numFmtId="0" fontId="16" fillId="5" borderId="4" xfId="2" applyFont="1" applyFill="1" applyBorder="1" applyAlignment="1">
      <alignment horizontal="center" wrapText="1"/>
    </xf>
    <xf numFmtId="0" fontId="17" fillId="0" borderId="0" xfId="2" applyFont="1" applyFill="1" applyBorder="1" applyAlignment="1"/>
    <xf numFmtId="165" fontId="4" fillId="0" borderId="0" xfId="2" applyNumberFormat="1" applyFont="1"/>
    <xf numFmtId="0" fontId="18" fillId="0" borderId="0" xfId="2" applyFont="1"/>
    <xf numFmtId="3" fontId="19" fillId="3" borderId="1" xfId="2" applyNumberFormat="1" applyFont="1" applyFill="1" applyBorder="1" applyAlignment="1">
      <alignment vertical="center"/>
    </xf>
    <xf numFmtId="0" fontId="19" fillId="3" borderId="1" xfId="2" applyFont="1" applyFill="1" applyBorder="1" applyAlignment="1">
      <alignment vertical="center" wrapText="1"/>
    </xf>
    <xf numFmtId="0" fontId="20" fillId="0" borderId="0" xfId="2" applyFont="1" applyBorder="1" applyAlignment="1">
      <alignment vertical="center" wrapText="1"/>
    </xf>
    <xf numFmtId="0" fontId="20" fillId="0" borderId="1" xfId="2" applyFont="1" applyBorder="1" applyAlignment="1">
      <alignment vertical="center" wrapText="1"/>
    </xf>
    <xf numFmtId="3" fontId="4" fillId="4" borderId="1" xfId="2" applyNumberFormat="1" applyFont="1" applyFill="1" applyBorder="1" applyAlignment="1">
      <alignment vertical="center"/>
    </xf>
    <xf numFmtId="0" fontId="4" fillId="4" borderId="1" xfId="2" applyFont="1" applyFill="1" applyBorder="1" applyAlignment="1">
      <alignment vertical="center" wrapText="1"/>
    </xf>
    <xf numFmtId="3" fontId="18" fillId="0" borderId="0" xfId="2" applyNumberFormat="1" applyFont="1"/>
    <xf numFmtId="0" fontId="16" fillId="5" borderId="4" xfId="2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vertical="center"/>
    </xf>
    <xf numFmtId="0" fontId="6" fillId="0" borderId="0" xfId="2" applyFont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9" fillId="5" borderId="4" xfId="2" applyFont="1" applyFill="1" applyBorder="1" applyAlignment="1">
      <alignment horizontal="center"/>
    </xf>
    <xf numFmtId="0" fontId="48" fillId="0" borderId="0" xfId="0" applyFont="1"/>
    <xf numFmtId="0" fontId="0" fillId="0" borderId="0" xfId="0" applyFill="1"/>
    <xf numFmtId="0" fontId="0" fillId="0" borderId="16" xfId="0" applyBorder="1"/>
    <xf numFmtId="0" fontId="0" fillId="0" borderId="5" xfId="0" applyFill="1" applyBorder="1"/>
    <xf numFmtId="0" fontId="17" fillId="0" borderId="5" xfId="46" applyFont="1" applyFill="1" applyBorder="1" applyAlignment="1">
      <alignment vertical="center"/>
    </xf>
    <xf numFmtId="0" fontId="0" fillId="0" borderId="17" xfId="0" applyFill="1" applyBorder="1"/>
    <xf numFmtId="0" fontId="0" fillId="0" borderId="18" xfId="0" applyBorder="1"/>
    <xf numFmtId="3" fontId="49" fillId="0" borderId="1" xfId="46" applyNumberFormat="1" applyFont="1" applyFill="1" applyBorder="1" applyAlignment="1">
      <alignment horizontal="right" vertical="center" indent="1"/>
    </xf>
    <xf numFmtId="9" fontId="49" fillId="0" borderId="1" xfId="46" applyNumberFormat="1" applyFont="1" applyFill="1" applyBorder="1" applyAlignment="1">
      <alignment horizontal="right" vertical="center" indent="1"/>
    </xf>
    <xf numFmtId="3" fontId="17" fillId="3" borderId="1" xfId="0" applyNumberFormat="1" applyFont="1" applyFill="1" applyBorder="1" applyAlignment="1">
      <alignment horizontal="right" vertical="center" indent="1"/>
    </xf>
    <xf numFmtId="0" fontId="17" fillId="0" borderId="0" xfId="46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19" xfId="0" applyFill="1" applyBorder="1"/>
    <xf numFmtId="3" fontId="17" fillId="4" borderId="1" xfId="0" applyNumberFormat="1" applyFont="1" applyFill="1" applyBorder="1" applyAlignment="1">
      <alignment horizontal="right" vertical="center" inden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vertical="center" wrapText="1"/>
    </xf>
    <xf numFmtId="3" fontId="49" fillId="3" borderId="1" xfId="51" applyNumberFormat="1" applyFont="1" applyFill="1" applyBorder="1" applyAlignment="1">
      <alignment horizontal="right" vertical="center" indent="1"/>
    </xf>
    <xf numFmtId="3" fontId="49" fillId="3" borderId="1" xfId="51" applyNumberFormat="1" applyFont="1" applyFill="1" applyBorder="1" applyAlignment="1">
      <alignment horizontal="left" vertical="center" indent="1"/>
    </xf>
    <xf numFmtId="1" fontId="49" fillId="3" borderId="1" xfId="51" applyNumberFormat="1" applyFont="1" applyFill="1" applyBorder="1" applyAlignment="1">
      <alignment horizontal="right" vertical="center" indent="1"/>
    </xf>
    <xf numFmtId="3" fontId="49" fillId="0" borderId="1" xfId="51" applyNumberFormat="1" applyFont="1" applyFill="1" applyBorder="1" applyAlignment="1">
      <alignment horizontal="right" vertical="center" indent="1"/>
    </xf>
    <xf numFmtId="3" fontId="49" fillId="0" borderId="1" xfId="51" applyNumberFormat="1" applyFont="1" applyFill="1" applyBorder="1" applyAlignment="1">
      <alignment horizontal="left" vertical="center" indent="1"/>
    </xf>
    <xf numFmtId="1" fontId="49" fillId="0" borderId="1" xfId="51" applyNumberFormat="1" applyFont="1" applyFill="1" applyBorder="1" applyAlignment="1">
      <alignment horizontal="right" vertical="center" indent="1"/>
    </xf>
    <xf numFmtId="0" fontId="48" fillId="0" borderId="2" xfId="0" applyFont="1" applyBorder="1" applyAlignment="1">
      <alignment vertical="top" wrapText="1"/>
    </xf>
    <xf numFmtId="0" fontId="13" fillId="0" borderId="0" xfId="46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0" fontId="48" fillId="0" borderId="16" xfId="0" applyFont="1" applyBorder="1"/>
    <xf numFmtId="0" fontId="48" fillId="0" borderId="5" xfId="0" applyFont="1" applyBorder="1"/>
    <xf numFmtId="0" fontId="48" fillId="0" borderId="17" xfId="0" applyFont="1" applyBorder="1"/>
    <xf numFmtId="0" fontId="48" fillId="0" borderId="18" xfId="0" applyFont="1" applyBorder="1"/>
    <xf numFmtId="0" fontId="48" fillId="0" borderId="0" xfId="0" applyFont="1" applyBorder="1"/>
    <xf numFmtId="169" fontId="48" fillId="33" borderId="1" xfId="1" applyNumberFormat="1" applyFont="1" applyFill="1" applyBorder="1" applyAlignment="1">
      <alignment horizontal="right"/>
    </xf>
    <xf numFmtId="0" fontId="48" fillId="33" borderId="1" xfId="0" applyFont="1" applyFill="1" applyBorder="1"/>
    <xf numFmtId="0" fontId="48" fillId="0" borderId="19" xfId="0" applyFont="1" applyBorder="1"/>
    <xf numFmtId="169" fontId="48" fillId="33" borderId="1" xfId="1" applyNumberFormat="1" applyFont="1" applyFill="1" applyBorder="1"/>
    <xf numFmtId="49" fontId="4" fillId="0" borderId="1" xfId="0" applyNumberFormat="1" applyFont="1" applyFill="1" applyBorder="1" applyAlignment="1">
      <alignment horizontal="left" vertical="center" indent="6"/>
    </xf>
    <xf numFmtId="49" fontId="4" fillId="0" borderId="1" xfId="0" applyNumberFormat="1" applyFont="1" applyFill="1" applyBorder="1" applyAlignment="1">
      <alignment horizontal="left" vertical="center"/>
    </xf>
    <xf numFmtId="10" fontId="48" fillId="0" borderId="0" xfId="1" applyNumberFormat="1" applyFont="1" applyBorder="1"/>
    <xf numFmtId="3" fontId="48" fillId="33" borderId="20" xfId="0" applyNumberFormat="1" applyFont="1" applyFill="1" applyBorder="1"/>
    <xf numFmtId="0" fontId="48" fillId="33" borderId="20" xfId="0" applyFont="1" applyFill="1" applyBorder="1"/>
    <xf numFmtId="0" fontId="52" fillId="33" borderId="2" xfId="0" applyFont="1" applyFill="1" applyBorder="1" applyAlignment="1">
      <alignment horizontal="right" vertical="center" wrapText="1"/>
    </xf>
    <xf numFmtId="0" fontId="52" fillId="33" borderId="2" xfId="0" applyFont="1" applyFill="1" applyBorder="1" applyAlignment="1">
      <alignment horizontal="left" vertical="center" wrapText="1"/>
    </xf>
    <xf numFmtId="3" fontId="53" fillId="0" borderId="21" xfId="2" applyNumberFormat="1" applyFont="1" applyFill="1" applyBorder="1" applyAlignment="1">
      <alignment vertical="center"/>
    </xf>
    <xf numFmtId="3" fontId="53" fillId="0" borderId="22" xfId="2" applyNumberFormat="1" applyFont="1" applyFill="1" applyBorder="1" applyAlignment="1">
      <alignment vertical="center"/>
    </xf>
    <xf numFmtId="3" fontId="53" fillId="0" borderId="23" xfId="2" applyNumberFormat="1" applyFont="1" applyFill="1" applyBorder="1" applyAlignment="1">
      <alignment vertical="center"/>
    </xf>
    <xf numFmtId="0" fontId="53" fillId="0" borderId="24" xfId="2" applyFont="1" applyFill="1" applyBorder="1" applyAlignment="1">
      <alignment horizontal="left" vertical="center"/>
    </xf>
    <xf numFmtId="10" fontId="49" fillId="3" borderId="1" xfId="1" applyNumberFormat="1" applyFont="1" applyFill="1" applyBorder="1" applyAlignment="1">
      <alignment horizontal="right" vertical="center" indent="1"/>
    </xf>
    <xf numFmtId="3" fontId="53" fillId="5" borderId="25" xfId="53" applyNumberFormat="1" applyFont="1" applyFill="1" applyBorder="1"/>
    <xf numFmtId="3" fontId="53" fillId="5" borderId="26" xfId="53" applyNumberFormat="1" applyFont="1" applyFill="1" applyBorder="1"/>
    <xf numFmtId="3" fontId="53" fillId="5" borderId="27" xfId="2" applyNumberFormat="1" applyFont="1" applyFill="1" applyBorder="1"/>
    <xf numFmtId="0" fontId="53" fillId="5" borderId="28" xfId="2" applyFont="1" applyFill="1" applyBorder="1" applyAlignment="1">
      <alignment horizontal="left"/>
    </xf>
    <xf numFmtId="10" fontId="17" fillId="0" borderId="1" xfId="1" applyNumberFormat="1" applyFont="1" applyFill="1" applyBorder="1" applyAlignment="1">
      <alignment horizontal="right" vertical="center" indent="1"/>
    </xf>
    <xf numFmtId="3" fontId="54" fillId="0" borderId="29" xfId="53" applyNumberFormat="1" applyFont="1" applyFill="1" applyBorder="1" applyAlignment="1">
      <alignment horizontal="center"/>
    </xf>
    <xf numFmtId="0" fontId="54" fillId="0" borderId="30" xfId="2" applyFont="1" applyFill="1" applyBorder="1" applyAlignment="1">
      <alignment horizontal="center"/>
    </xf>
    <xf numFmtId="0" fontId="54" fillId="0" borderId="31" xfId="2" applyFont="1" applyFill="1" applyBorder="1" applyAlignment="1">
      <alignment horizontal="center"/>
    </xf>
    <xf numFmtId="0" fontId="55" fillId="0" borderId="24" xfId="2" applyFont="1" applyFill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0" fontId="4" fillId="34" borderId="26" xfId="2" applyFont="1" applyFill="1" applyBorder="1" applyAlignment="1">
      <alignment horizontal="center"/>
    </xf>
    <xf numFmtId="0" fontId="4" fillId="34" borderId="27" xfId="2" applyFont="1" applyFill="1" applyBorder="1" applyAlignment="1">
      <alignment horizontal="center"/>
    </xf>
    <xf numFmtId="0" fontId="56" fillId="0" borderId="28" xfId="2" applyFont="1" applyFill="1" applyBorder="1"/>
    <xf numFmtId="49" fontId="8" fillId="0" borderId="0" xfId="0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/>
    </xf>
    <xf numFmtId="0" fontId="56" fillId="0" borderId="28" xfId="2" applyFont="1" applyFill="1" applyBorder="1" applyAlignment="1">
      <alignment horizontal="center"/>
    </xf>
    <xf numFmtId="49" fontId="4" fillId="0" borderId="0" xfId="46" applyNumberFormat="1" applyFont="1" applyFill="1" applyBorder="1" applyAlignment="1">
      <alignment vertical="center"/>
    </xf>
    <xf numFmtId="3" fontId="17" fillId="4" borderId="1" xfId="46" applyNumberFormat="1" applyFont="1" applyFill="1" applyBorder="1" applyAlignment="1">
      <alignment horizontal="right" vertical="center" indent="1"/>
    </xf>
    <xf numFmtId="49" fontId="4" fillId="0" borderId="1" xfId="46" applyNumberFormat="1" applyFont="1" applyFill="1" applyBorder="1" applyAlignment="1">
      <alignment vertical="center"/>
    </xf>
    <xf numFmtId="49" fontId="4" fillId="0" borderId="1" xfId="46" applyNumberFormat="1" applyFont="1" applyFill="1" applyBorder="1" applyAlignment="1">
      <alignment horizontal="left" vertical="center" indent="3"/>
    </xf>
    <xf numFmtId="49" fontId="4" fillId="0" borderId="1" xfId="46" applyNumberFormat="1" applyFont="1" applyFill="1" applyBorder="1" applyAlignment="1">
      <alignment vertical="center" wrapText="1"/>
    </xf>
    <xf numFmtId="0" fontId="4" fillId="0" borderId="32" xfId="2" applyFont="1" applyFill="1" applyBorder="1" applyAlignment="1">
      <alignment horizontal="center"/>
    </xf>
    <xf numFmtId="0" fontId="4" fillId="0" borderId="33" xfId="2" applyFont="1" applyFill="1" applyBorder="1" applyAlignment="1">
      <alignment horizontal="center"/>
    </xf>
    <xf numFmtId="10" fontId="49" fillId="0" borderId="1" xfId="1" applyNumberFormat="1" applyFont="1" applyFill="1" applyBorder="1" applyAlignment="1">
      <alignment horizontal="right" vertical="center" indent="1"/>
    </xf>
    <xf numFmtId="3" fontId="17" fillId="3" borderId="1" xfId="46" applyNumberFormat="1" applyFont="1" applyFill="1" applyBorder="1" applyAlignment="1">
      <alignment horizontal="right" vertical="center" indent="1"/>
    </xf>
    <xf numFmtId="49" fontId="4" fillId="3" borderId="1" xfId="46" applyNumberFormat="1" applyFont="1" applyFill="1" applyBorder="1" applyAlignment="1">
      <alignment vertical="center"/>
    </xf>
    <xf numFmtId="0" fontId="49" fillId="0" borderId="34" xfId="2" applyFont="1" applyBorder="1" applyAlignment="1">
      <alignment horizontal="center"/>
    </xf>
    <xf numFmtId="0" fontId="56" fillId="0" borderId="35" xfId="2" applyFont="1" applyFill="1" applyBorder="1" applyAlignment="1">
      <alignment horizontal="center"/>
    </xf>
    <xf numFmtId="0" fontId="56" fillId="0" borderId="36" xfId="2" applyFont="1" applyFill="1" applyBorder="1" applyAlignment="1">
      <alignment horizontal="center"/>
    </xf>
    <xf numFmtId="0" fontId="56" fillId="0" borderId="37" xfId="2" applyFont="1" applyFill="1" applyBorder="1"/>
    <xf numFmtId="0" fontId="57" fillId="0" borderId="0" xfId="0" applyFont="1"/>
    <xf numFmtId="0" fontId="48" fillId="0" borderId="0" xfId="0" applyFont="1" applyBorder="1" applyAlignment="1">
      <alignment wrapText="1"/>
    </xf>
    <xf numFmtId="0" fontId="49" fillId="0" borderId="0" xfId="51" applyFont="1" applyFill="1" applyBorder="1" applyAlignment="1">
      <alignment horizontal="right" vertical="center"/>
    </xf>
    <xf numFmtId="0" fontId="48" fillId="0" borderId="38" xfId="0" applyFont="1" applyBorder="1"/>
    <xf numFmtId="0" fontId="48" fillId="0" borderId="39" xfId="0" applyFont="1" applyFill="1" applyBorder="1"/>
    <xf numFmtId="0" fontId="48" fillId="0" borderId="39" xfId="0" applyFont="1" applyBorder="1"/>
    <xf numFmtId="0" fontId="48" fillId="0" borderId="40" xfId="0" applyFont="1" applyBorder="1"/>
    <xf numFmtId="3" fontId="53" fillId="0" borderId="41" xfId="2" applyNumberFormat="1" applyFont="1" applyFill="1" applyBorder="1" applyAlignment="1">
      <alignment vertical="center"/>
    </xf>
    <xf numFmtId="0" fontId="48" fillId="0" borderId="0" xfId="0" applyFont="1" applyFill="1"/>
    <xf numFmtId="3" fontId="53" fillId="5" borderId="21" xfId="53" applyNumberFormat="1" applyFont="1" applyFill="1" applyBorder="1"/>
    <xf numFmtId="3" fontId="53" fillId="5" borderId="23" xfId="53" applyNumberFormat="1" applyFont="1" applyFill="1" applyBorder="1"/>
    <xf numFmtId="3" fontId="53" fillId="5" borderId="22" xfId="53" applyNumberFormat="1" applyFont="1" applyFill="1" applyBorder="1"/>
    <xf numFmtId="3" fontId="53" fillId="5" borderId="41" xfId="53" applyNumberFormat="1" applyFont="1" applyFill="1" applyBorder="1"/>
    <xf numFmtId="3" fontId="53" fillId="5" borderId="23" xfId="2" applyNumberFormat="1" applyFont="1" applyFill="1" applyBorder="1"/>
    <xf numFmtId="0" fontId="48" fillId="0" borderId="5" xfId="0" applyFont="1" applyFill="1" applyBorder="1"/>
    <xf numFmtId="3" fontId="49" fillId="5" borderId="42" xfId="51" applyNumberFormat="1" applyFont="1" applyFill="1" applyBorder="1" applyAlignment="1">
      <alignment horizontal="right" vertical="center" indent="1"/>
    </xf>
    <xf numFmtId="3" fontId="49" fillId="5" borderId="43" xfId="51" applyNumberFormat="1" applyFont="1" applyFill="1" applyBorder="1" applyAlignment="1">
      <alignment horizontal="right" vertical="center" indent="1"/>
    </xf>
    <xf numFmtId="3" fontId="49" fillId="5" borderId="44" xfId="51" applyNumberFormat="1" applyFont="1" applyFill="1" applyBorder="1" applyAlignment="1">
      <alignment horizontal="right" vertical="center" indent="1"/>
    </xf>
    <xf numFmtId="0" fontId="48" fillId="5" borderId="43" xfId="0" applyFont="1" applyFill="1" applyBorder="1"/>
    <xf numFmtId="0" fontId="48" fillId="5" borderId="5" xfId="0" applyFont="1" applyFill="1" applyBorder="1"/>
    <xf numFmtId="3" fontId="54" fillId="0" borderId="45" xfId="53" applyNumberFormat="1" applyFont="1" applyFill="1" applyBorder="1" applyAlignment="1">
      <alignment horizontal="center"/>
    </xf>
    <xf numFmtId="0" fontId="54" fillId="0" borderId="46" xfId="2" applyFont="1" applyFill="1" applyBorder="1" applyAlignment="1">
      <alignment horizontal="center"/>
    </xf>
    <xf numFmtId="0" fontId="54" fillId="0" borderId="45" xfId="2" applyFont="1" applyFill="1" applyBorder="1" applyAlignment="1">
      <alignment horizontal="center"/>
    </xf>
    <xf numFmtId="0" fontId="54" fillId="0" borderId="47" xfId="2" applyFont="1" applyFill="1" applyBorder="1" applyAlignment="1">
      <alignment horizontal="center"/>
    </xf>
    <xf numFmtId="0" fontId="54" fillId="0" borderId="48" xfId="2" applyFont="1" applyFill="1" applyBorder="1" applyAlignment="1">
      <alignment horizontal="center"/>
    </xf>
    <xf numFmtId="0" fontId="58" fillId="0" borderId="48" xfId="2" applyFont="1" applyFill="1" applyBorder="1" applyAlignment="1">
      <alignment horizontal="center"/>
    </xf>
    <xf numFmtId="169" fontId="49" fillId="0" borderId="1" xfId="51" applyNumberFormat="1" applyFont="1" applyFill="1" applyBorder="1" applyAlignment="1">
      <alignment horizontal="right" vertical="center" indent="1"/>
    </xf>
    <xf numFmtId="3" fontId="49" fillId="0" borderId="49" xfId="51" applyNumberFormat="1" applyFont="1" applyFill="1" applyBorder="1" applyAlignment="1">
      <alignment horizontal="right" vertical="center" indent="1"/>
    </xf>
    <xf numFmtId="3" fontId="49" fillId="0" borderId="50" xfId="51" applyNumberFormat="1" applyFont="1" applyFill="1" applyBorder="1" applyAlignment="1">
      <alignment horizontal="right" vertical="center" indent="1"/>
    </xf>
    <xf numFmtId="0" fontId="48" fillId="0" borderId="1" xfId="0" applyFont="1" applyBorder="1"/>
    <xf numFmtId="49" fontId="49" fillId="0" borderId="1" xfId="52" applyNumberFormat="1" applyFont="1" applyFill="1" applyBorder="1" applyAlignment="1">
      <alignment vertical="center" wrapText="1"/>
    </xf>
    <xf numFmtId="49" fontId="49" fillId="0" borderId="1" xfId="52" applyNumberFormat="1" applyFont="1" applyFill="1" applyBorder="1" applyAlignment="1">
      <alignment horizontal="left" vertical="center" indent="4"/>
    </xf>
    <xf numFmtId="0" fontId="4" fillId="0" borderId="19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51" xfId="2" applyFont="1" applyFill="1" applyBorder="1" applyAlignment="1">
      <alignment horizontal="center"/>
    </xf>
    <xf numFmtId="0" fontId="4" fillId="0" borderId="52" xfId="2" applyFont="1" applyFill="1" applyBorder="1" applyAlignment="1">
      <alignment horizontal="center"/>
    </xf>
    <xf numFmtId="49" fontId="49" fillId="0" borderId="1" xfId="52" applyNumberFormat="1" applyFont="1" applyFill="1" applyBorder="1" applyAlignment="1">
      <alignment horizontal="left" vertical="center" wrapText="1" indent="1"/>
    </xf>
    <xf numFmtId="0" fontId="4" fillId="0" borderId="0" xfId="2" applyFont="1" applyFill="1" applyBorder="1"/>
    <xf numFmtId="49" fontId="49" fillId="0" borderId="1" xfId="52" applyNumberFormat="1" applyFont="1" applyFill="1" applyBorder="1" applyAlignment="1">
      <alignment horizontal="left" vertical="center" indent="1"/>
    </xf>
    <xf numFmtId="169" fontId="49" fillId="35" borderId="1" xfId="51" applyNumberFormat="1" applyFont="1" applyFill="1" applyBorder="1" applyAlignment="1">
      <alignment horizontal="right" vertical="center" indent="1"/>
    </xf>
    <xf numFmtId="3" fontId="49" fillId="3" borderId="49" xfId="51" applyNumberFormat="1" applyFont="1" applyFill="1" applyBorder="1" applyAlignment="1">
      <alignment horizontal="right" vertical="center" indent="1"/>
    </xf>
    <xf numFmtId="3" fontId="49" fillId="3" borderId="50" xfId="51" applyNumberFormat="1" applyFont="1" applyFill="1" applyBorder="1" applyAlignment="1">
      <alignment horizontal="right" vertical="center" indent="1"/>
    </xf>
    <xf numFmtId="0" fontId="48" fillId="3" borderId="1" xfId="0" applyFont="1" applyFill="1" applyBorder="1"/>
    <xf numFmtId="49" fontId="49" fillId="3" borderId="1" xfId="52" applyNumberFormat="1" applyFont="1" applyFill="1" applyBorder="1" applyAlignment="1">
      <alignment vertical="center" wrapText="1"/>
    </xf>
    <xf numFmtId="49" fontId="49" fillId="3" borderId="1" xfId="52" applyNumberFormat="1" applyFont="1" applyFill="1" applyBorder="1" applyAlignment="1">
      <alignment vertical="center"/>
    </xf>
    <xf numFmtId="49" fontId="4" fillId="0" borderId="1" xfId="46" applyNumberFormat="1" applyFont="1" applyFill="1" applyBorder="1" applyAlignment="1">
      <alignment vertical="top" wrapText="1"/>
    </xf>
    <xf numFmtId="0" fontId="4" fillId="0" borderId="54" xfId="2" applyFont="1" applyFill="1" applyBorder="1" applyAlignment="1">
      <alignment horizontal="center"/>
    </xf>
    <xf numFmtId="0" fontId="4" fillId="0" borderId="55" xfId="2" applyFont="1" applyFill="1" applyBorder="1"/>
    <xf numFmtId="0" fontId="4" fillId="0" borderId="56" xfId="2" applyFont="1" applyFill="1" applyBorder="1"/>
    <xf numFmtId="0" fontId="4" fillId="0" borderId="57" xfId="2" applyFont="1" applyFill="1" applyBorder="1"/>
    <xf numFmtId="49" fontId="4" fillId="0" borderId="1" xfId="46" applyNumberFormat="1" applyFont="1" applyFill="1" applyBorder="1" applyAlignment="1">
      <alignment horizontal="left" vertical="center" wrapText="1" indent="3"/>
    </xf>
    <xf numFmtId="49" fontId="49" fillId="3" borderId="1" xfId="52" applyNumberFormat="1" applyFont="1" applyFill="1" applyBorder="1" applyAlignment="1">
      <alignment horizontal="left" vertical="center" wrapText="1" indent="1"/>
    </xf>
    <xf numFmtId="49" fontId="49" fillId="3" borderId="1" xfId="52" applyNumberFormat="1" applyFont="1" applyFill="1" applyBorder="1" applyAlignment="1">
      <alignment horizontal="left" vertical="center" indent="1"/>
    </xf>
    <xf numFmtId="49" fontId="49" fillId="0" borderId="1" xfId="52" applyNumberFormat="1" applyFont="1" applyFill="1" applyBorder="1" applyAlignment="1">
      <alignment vertical="center"/>
    </xf>
    <xf numFmtId="49" fontId="49" fillId="0" borderId="1" xfId="52" applyNumberFormat="1" applyFont="1" applyFill="1" applyBorder="1" applyAlignment="1">
      <alignment horizontal="left" vertical="center" wrapText="1" indent="4"/>
    </xf>
    <xf numFmtId="49" fontId="49" fillId="0" borderId="1" xfId="52" applyNumberFormat="1" applyFont="1" applyFill="1" applyBorder="1" applyAlignment="1">
      <alignment horizontal="left" vertical="top" indent="1"/>
    </xf>
    <xf numFmtId="0" fontId="4" fillId="0" borderId="27" xfId="2" applyFont="1" applyFill="1" applyBorder="1" applyAlignment="1">
      <alignment horizontal="center"/>
    </xf>
    <xf numFmtId="49" fontId="49" fillId="3" borderId="1" xfId="52" applyNumberFormat="1" applyFont="1" applyFill="1" applyBorder="1" applyAlignment="1">
      <alignment horizontal="left" vertical="center" indent="4"/>
    </xf>
    <xf numFmtId="0" fontId="49" fillId="3" borderId="1" xfId="0" applyFont="1" applyFill="1" applyBorder="1" applyAlignment="1">
      <alignment horizontal="left" vertical="center" wrapText="1" indent="4"/>
    </xf>
    <xf numFmtId="49" fontId="8" fillId="0" borderId="0" xfId="46" applyNumberFormat="1" applyFont="1" applyFill="1" applyBorder="1" applyAlignment="1">
      <alignment vertical="center"/>
    </xf>
    <xf numFmtId="3" fontId="53" fillId="5" borderId="27" xfId="53" applyNumberFormat="1" applyFont="1" applyFill="1" applyBorder="1"/>
    <xf numFmtId="3" fontId="53" fillId="5" borderId="51" xfId="53" applyNumberFormat="1" applyFont="1" applyFill="1" applyBorder="1"/>
    <xf numFmtId="0" fontId="54" fillId="0" borderId="58" xfId="2" applyFont="1" applyFill="1" applyBorder="1" applyAlignment="1">
      <alignment horizontal="center"/>
    </xf>
    <xf numFmtId="0" fontId="54" fillId="0" borderId="29" xfId="2" applyFont="1" applyFill="1" applyBorder="1" applyAlignment="1">
      <alignment horizontal="center"/>
    </xf>
    <xf numFmtId="0" fontId="54" fillId="0" borderId="59" xfId="2" applyFont="1" applyFill="1" applyBorder="1" applyAlignment="1">
      <alignment horizontal="center"/>
    </xf>
    <xf numFmtId="0" fontId="58" fillId="0" borderId="59" xfId="2" applyFont="1" applyFill="1" applyBorder="1" applyAlignment="1">
      <alignment horizontal="center"/>
    </xf>
    <xf numFmtId="3" fontId="17" fillId="36" borderId="1" xfId="46" applyNumberFormat="1" applyFont="1" applyFill="1" applyBorder="1" applyAlignment="1">
      <alignment horizontal="right" vertical="center" indent="1"/>
    </xf>
    <xf numFmtId="0" fontId="4" fillId="0" borderId="60" xfId="2" applyFont="1" applyFill="1" applyBorder="1"/>
    <xf numFmtId="0" fontId="4" fillId="0" borderId="61" xfId="2" applyFont="1" applyFill="1" applyBorder="1"/>
    <xf numFmtId="0" fontId="4" fillId="0" borderId="62" xfId="2" applyFont="1" applyFill="1" applyBorder="1"/>
    <xf numFmtId="0" fontId="4" fillId="34" borderId="63" xfId="2" applyFont="1" applyFill="1" applyBorder="1" applyAlignment="1">
      <alignment horizontal="center"/>
    </xf>
    <xf numFmtId="0" fontId="17" fillId="0" borderId="0" xfId="51" applyFont="1" applyFill="1" applyBorder="1" applyAlignment="1">
      <alignment horizontal="center" vertical="center"/>
    </xf>
    <xf numFmtId="0" fontId="17" fillId="0" borderId="64" xfId="51" applyFont="1" applyFill="1" applyBorder="1" applyAlignment="1">
      <alignment horizontal="center" vertical="center"/>
    </xf>
    <xf numFmtId="0" fontId="17" fillId="0" borderId="65" xfId="51" applyFont="1" applyFill="1" applyBorder="1" applyAlignment="1">
      <alignment horizontal="center" vertical="center"/>
    </xf>
    <xf numFmtId="0" fontId="49" fillId="0" borderId="64" xfId="51" applyFont="1" applyFill="1" applyBorder="1" applyAlignment="1">
      <alignment horizontal="right" vertical="center"/>
    </xf>
    <xf numFmtId="0" fontId="59" fillId="0" borderId="0" xfId="51" applyFont="1" applyFill="1" applyBorder="1" applyAlignment="1">
      <alignment vertical="center"/>
    </xf>
    <xf numFmtId="0" fontId="49" fillId="0" borderId="65" xfId="51" applyFont="1" applyFill="1" applyBorder="1" applyAlignment="1">
      <alignment horizontal="right" vertical="center"/>
    </xf>
    <xf numFmtId="0" fontId="48" fillId="0" borderId="64" xfId="0" applyFont="1" applyBorder="1"/>
    <xf numFmtId="0" fontId="17" fillId="0" borderId="0" xfId="51" applyFont="1" applyFill="1" applyBorder="1" applyAlignment="1">
      <alignment vertical="center"/>
    </xf>
    <xf numFmtId="0" fontId="6" fillId="0" borderId="5" xfId="46" applyFont="1" applyFill="1" applyBorder="1" applyAlignment="1">
      <alignment horizontal="center" vertical="center" wrapText="1"/>
    </xf>
    <xf numFmtId="0" fontId="9" fillId="0" borderId="5" xfId="46" applyFont="1" applyFill="1" applyBorder="1" applyAlignment="1">
      <alignment horizontal="center" vertical="center"/>
    </xf>
    <xf numFmtId="0" fontId="49" fillId="0" borderId="5" xfId="46" applyFont="1" applyFill="1" applyBorder="1" applyAlignment="1">
      <alignment vertical="center"/>
    </xf>
    <xf numFmtId="0" fontId="56" fillId="0" borderId="0" xfId="51" applyFont="1" applyFill="1" applyBorder="1" applyAlignment="1"/>
    <xf numFmtId="0" fontId="49" fillId="0" borderId="0" xfId="46" applyFont="1" applyFill="1" applyBorder="1" applyAlignment="1">
      <alignment horizontal="center" vertical="center"/>
    </xf>
    <xf numFmtId="0" fontId="17" fillId="0" borderId="0" xfId="46" applyFont="1" applyFill="1" applyBorder="1" applyAlignment="1">
      <alignment horizontal="center" vertical="center"/>
    </xf>
    <xf numFmtId="0" fontId="49" fillId="0" borderId="0" xfId="46" applyFont="1" applyFill="1" applyBorder="1" applyAlignment="1">
      <alignment vertical="center"/>
    </xf>
    <xf numFmtId="0" fontId="60" fillId="0" borderId="0" xfId="51" applyFont="1" applyFill="1" applyBorder="1" applyAlignment="1"/>
    <xf numFmtId="0" fontId="0" fillId="0" borderId="38" xfId="0" applyBorder="1"/>
    <xf numFmtId="0" fontId="0" fillId="0" borderId="39" xfId="0" applyFill="1" applyBorder="1"/>
    <xf numFmtId="0" fontId="0" fillId="0" borderId="40" xfId="0" applyFill="1" applyBorder="1"/>
    <xf numFmtId="0" fontId="52" fillId="0" borderId="0" xfId="0" applyFont="1"/>
    <xf numFmtId="3" fontId="48" fillId="0" borderId="0" xfId="0" applyNumberFormat="1" applyFont="1"/>
    <xf numFmtId="10" fontId="52" fillId="0" borderId="2" xfId="1" applyNumberFormat="1" applyFont="1" applyBorder="1"/>
    <xf numFmtId="3" fontId="52" fillId="0" borderId="2" xfId="0" applyNumberFormat="1" applyFont="1" applyBorder="1"/>
    <xf numFmtId="3" fontId="52" fillId="37" borderId="2" xfId="0" applyNumberFormat="1" applyFont="1" applyFill="1" applyBorder="1"/>
    <xf numFmtId="169" fontId="48" fillId="0" borderId="1" xfId="1" applyNumberFormat="1" applyFont="1" applyBorder="1"/>
    <xf numFmtId="3" fontId="48" fillId="0" borderId="1" xfId="0" applyNumberFormat="1" applyFont="1" applyBorder="1"/>
    <xf numFmtId="164" fontId="48" fillId="37" borderId="1" xfId="0" applyNumberFormat="1" applyFont="1" applyFill="1" applyBorder="1"/>
    <xf numFmtId="3" fontId="61" fillId="5" borderId="1" xfId="0" applyNumberFormat="1" applyFont="1" applyFill="1" applyBorder="1"/>
    <xf numFmtId="0" fontId="49" fillId="0" borderId="1" xfId="0" applyFont="1" applyFill="1" applyBorder="1" applyAlignment="1">
      <alignment horizontal="left"/>
    </xf>
    <xf numFmtId="3" fontId="48" fillId="0" borderId="3" xfId="0" applyNumberFormat="1" applyFont="1" applyBorder="1"/>
    <xf numFmtId="3" fontId="61" fillId="5" borderId="3" xfId="0" applyNumberFormat="1" applyFont="1" applyFill="1" applyBorder="1"/>
    <xf numFmtId="169" fontId="48" fillId="0" borderId="4" xfId="1" applyNumberFormat="1" applyFont="1" applyBorder="1"/>
    <xf numFmtId="3" fontId="48" fillId="0" borderId="4" xfId="0" applyNumberFormat="1" applyFont="1" applyBorder="1"/>
    <xf numFmtId="0" fontId="48" fillId="0" borderId="4" xfId="0" applyFont="1" applyBorder="1"/>
    <xf numFmtId="164" fontId="48" fillId="37" borderId="4" xfId="0" applyNumberFormat="1" applyFont="1" applyFill="1" applyBorder="1"/>
    <xf numFmtId="3" fontId="61" fillId="5" borderId="4" xfId="0" applyNumberFormat="1" applyFont="1" applyFill="1" applyBorder="1"/>
    <xf numFmtId="0" fontId="49" fillId="0" borderId="4" xfId="0" applyFont="1" applyFill="1" applyBorder="1" applyAlignment="1">
      <alignment horizontal="left"/>
    </xf>
    <xf numFmtId="0" fontId="62" fillId="0" borderId="2" xfId="0" applyFont="1" applyBorder="1" applyAlignment="1">
      <alignment wrapText="1"/>
    </xf>
    <xf numFmtId="0" fontId="48" fillId="0" borderId="2" xfId="0" applyFont="1" applyBorder="1"/>
    <xf numFmtId="0" fontId="63" fillId="0" borderId="0" xfId="0" applyFont="1" applyAlignment="1">
      <alignment horizontal="left" vertical="center"/>
    </xf>
    <xf numFmtId="0" fontId="2" fillId="0" borderId="0" xfId="2"/>
    <xf numFmtId="0" fontId="2" fillId="0" borderId="26" xfId="2" applyBorder="1"/>
    <xf numFmtId="0" fontId="64" fillId="0" borderId="0" xfId="2" applyFont="1"/>
    <xf numFmtId="3" fontId="53" fillId="8" borderId="26" xfId="53" applyNumberFormat="1" applyFont="1" applyFill="1" applyBorder="1"/>
    <xf numFmtId="3" fontId="53" fillId="8" borderId="25" xfId="53" applyNumberFormat="1" applyFont="1" applyFill="1" applyBorder="1"/>
    <xf numFmtId="0" fontId="8" fillId="0" borderId="5" xfId="2" applyFont="1" applyBorder="1" applyAlignment="1">
      <alignment horizontal="center"/>
    </xf>
    <xf numFmtId="0" fontId="8" fillId="3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/>
    </xf>
    <xf numFmtId="0" fontId="21" fillId="0" borderId="0" xfId="2" applyFont="1" applyBorder="1" applyAlignment="1">
      <alignment horizontal="left" vertical="center" wrapText="1"/>
    </xf>
    <xf numFmtId="0" fontId="21" fillId="0" borderId="4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6" fillId="0" borderId="53" xfId="2" applyFont="1" applyFill="1" applyBorder="1" applyAlignment="1">
      <alignment horizontal="center" wrapText="1"/>
    </xf>
    <xf numFmtId="0" fontId="56" fillId="0" borderId="34" xfId="2" applyFont="1" applyFill="1" applyBorder="1" applyAlignment="1">
      <alignment horizontal="center" wrapText="1"/>
    </xf>
    <xf numFmtId="0" fontId="56" fillId="0" borderId="53" xfId="2" applyFont="1" applyBorder="1" applyAlignment="1">
      <alignment horizontal="center" wrapText="1"/>
    </xf>
    <xf numFmtId="0" fontId="56" fillId="0" borderId="36" xfId="2" applyFont="1" applyFill="1" applyBorder="1" applyAlignment="1">
      <alignment horizontal="center"/>
    </xf>
    <xf numFmtId="0" fontId="56" fillId="0" borderId="35" xfId="2" applyFont="1" applyFill="1" applyBorder="1" applyAlignment="1">
      <alignment horizontal="center"/>
    </xf>
    <xf numFmtId="0" fontId="49" fillId="0" borderId="34" xfId="2" applyFont="1" applyBorder="1" applyAlignment="1">
      <alignment horizontal="center"/>
    </xf>
    <xf numFmtId="49" fontId="4" fillId="0" borderId="1" xfId="46" applyNumberFormat="1" applyFont="1" applyFill="1" applyBorder="1" applyAlignment="1">
      <alignment vertical="center" wrapText="1"/>
    </xf>
    <xf numFmtId="0" fontId="4" fillId="0" borderId="1" xfId="46" applyFont="1" applyFill="1" applyBorder="1" applyAlignment="1">
      <alignment vertical="center" wrapText="1"/>
    </xf>
    <xf numFmtId="0" fontId="56" fillId="0" borderId="36" xfId="2" applyFont="1" applyFill="1" applyBorder="1" applyAlignment="1">
      <alignment horizontal="center" wrapText="1"/>
    </xf>
    <xf numFmtId="0" fontId="56" fillId="0" borderId="35" xfId="2" applyFont="1" applyFill="1" applyBorder="1" applyAlignment="1">
      <alignment horizontal="center" wrapText="1"/>
    </xf>
    <xf numFmtId="0" fontId="49" fillId="0" borderId="35" xfId="2" applyFont="1" applyBorder="1" applyAlignment="1">
      <alignment wrapText="1"/>
    </xf>
    <xf numFmtId="0" fontId="49" fillId="0" borderId="34" xfId="2" applyFont="1" applyBorder="1" applyAlignment="1">
      <alignment wrapText="1"/>
    </xf>
    <xf numFmtId="0" fontId="17" fillId="0" borderId="0" xfId="51" applyFont="1" applyFill="1" applyBorder="1" applyAlignment="1">
      <alignment horizontal="center" vertical="center"/>
    </xf>
    <xf numFmtId="0" fontId="56" fillId="0" borderId="36" xfId="2" applyFont="1" applyFill="1" applyBorder="1" applyAlignment="1">
      <alignment horizontal="left" wrapText="1"/>
    </xf>
    <xf numFmtId="0" fontId="56" fillId="0" borderId="35" xfId="2" applyFont="1" applyFill="1" applyBorder="1" applyAlignment="1">
      <alignment horizontal="left" wrapText="1"/>
    </xf>
    <xf numFmtId="0" fontId="49" fillId="0" borderId="35" xfId="2" applyFont="1" applyBorder="1" applyAlignment="1">
      <alignment horizontal="left" wrapText="1"/>
    </xf>
    <xf numFmtId="0" fontId="49" fillId="0" borderId="34" xfId="2" applyFont="1" applyBorder="1" applyAlignment="1">
      <alignment horizontal="left" wrapText="1"/>
    </xf>
    <xf numFmtId="0" fontId="56" fillId="0" borderId="36" xfId="2" applyFont="1" applyBorder="1" applyAlignment="1">
      <alignment horizontal="center" wrapText="1"/>
    </xf>
    <xf numFmtId="0" fontId="56" fillId="0" borderId="17" xfId="2" applyFont="1" applyFill="1" applyBorder="1" applyAlignment="1">
      <alignment horizontal="left" wrapText="1"/>
    </xf>
    <xf numFmtId="0" fontId="56" fillId="0" borderId="5" xfId="2" applyFont="1" applyFill="1" applyBorder="1" applyAlignment="1">
      <alignment horizontal="left" wrapText="1"/>
    </xf>
    <xf numFmtId="0" fontId="49" fillId="0" borderId="5" xfId="2" applyFont="1" applyBorder="1" applyAlignment="1">
      <alignment horizontal="left" wrapText="1"/>
    </xf>
    <xf numFmtId="0" fontId="49" fillId="0" borderId="16" xfId="2" applyFont="1" applyBorder="1" applyAlignment="1">
      <alignment horizontal="left" wrapText="1"/>
    </xf>
    <xf numFmtId="0" fontId="49" fillId="0" borderId="5" xfId="2" applyFont="1" applyFill="1" applyBorder="1" applyAlignment="1">
      <alignment horizontal="left" wrapText="1"/>
    </xf>
    <xf numFmtId="0" fontId="49" fillId="0" borderId="16" xfId="2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vertical="center" wrapText="1"/>
    </xf>
    <xf numFmtId="0" fontId="50" fillId="3" borderId="1" xfId="0" applyFont="1" applyFill="1" applyBorder="1" applyAlignment="1">
      <alignment vertical="center" wrapText="1"/>
    </xf>
    <xf numFmtId="49" fontId="4" fillId="3" borderId="1" xfId="46" applyNumberFormat="1" applyFont="1" applyFill="1" applyBorder="1" applyAlignment="1">
      <alignment vertical="center" wrapText="1"/>
    </xf>
    <xf numFmtId="0" fontId="4" fillId="3" borderId="1" xfId="46" applyFont="1" applyFill="1" applyBorder="1" applyAlignment="1">
      <alignment vertical="center" wrapText="1"/>
    </xf>
  </cellXfs>
  <cellStyles count="76">
    <cellStyle name="¬µrka" xfId="4"/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omma" xfId="24"/>
    <cellStyle name="Currency" xfId="25"/>
    <cellStyle name="čárky [0]_PojFKSPUR 98  (2)" xfId="26"/>
    <cellStyle name="Čárky bez des. míst 2" xfId="27"/>
    <cellStyle name="Date" xfId="28"/>
    <cellStyle name="Datum" xfId="29"/>
    <cellStyle name="Finanční" xfId="30"/>
    <cellStyle name="Fixed" xfId="31"/>
    <cellStyle name="Heading1" xfId="32"/>
    <cellStyle name="Heading2" xfId="33"/>
    <cellStyle name="Chybně 2" xfId="34"/>
    <cellStyle name="Kontrolní buňka 2" xfId="35"/>
    <cellStyle name="M·na" xfId="36"/>
    <cellStyle name="Nadpis 1 2" xfId="37"/>
    <cellStyle name="Nadpis 2 2" xfId="38"/>
    <cellStyle name="Nadpis 3 2" xfId="39"/>
    <cellStyle name="Nadpis 4 2" xfId="40"/>
    <cellStyle name="Nadpis1" xfId="41"/>
    <cellStyle name="Nadpis2" xfId="42"/>
    <cellStyle name="Název 2" xfId="43"/>
    <cellStyle name="Neutrální 2" xfId="44"/>
    <cellStyle name="Normal_Tableau1" xfId="45"/>
    <cellStyle name="normální" xfId="0" builtinId="0"/>
    <cellStyle name="Normální 2" xfId="46"/>
    <cellStyle name="Normální 2 2" xfId="2"/>
    <cellStyle name="Normální 20" xfId="47"/>
    <cellStyle name="Normální 3" xfId="48"/>
    <cellStyle name="Normální 3 2" xfId="49"/>
    <cellStyle name="Normální 4" xfId="50"/>
    <cellStyle name="normální_336_MSp_přílohač 5_2008" xfId="51"/>
    <cellStyle name="normální_List1" xfId="52"/>
    <cellStyle name="normální_Vzor RO" xfId="53"/>
    <cellStyle name="Percent" xfId="54"/>
    <cellStyle name="Pevní" xfId="55"/>
    <cellStyle name="Poznámka 2" xfId="56"/>
    <cellStyle name="procent" xfId="1" builtinId="5"/>
    <cellStyle name="Procenta 2" xfId="3"/>
    <cellStyle name="Propojená buňka 2" xfId="57"/>
    <cellStyle name="SAPBEXaggData" xfId="58"/>
    <cellStyle name="SAPBEXaggItem" xfId="59"/>
    <cellStyle name="SAPBEXchaText" xfId="60"/>
    <cellStyle name="SAPBEXstdData" xfId="61"/>
    <cellStyle name="SAPBEXstdItem" xfId="62"/>
    <cellStyle name="Správně 2" xfId="63"/>
    <cellStyle name="Text upozornění 2" xfId="64"/>
    <cellStyle name="Total" xfId="65"/>
    <cellStyle name="Vstup 2" xfId="66"/>
    <cellStyle name="Výpočet 2" xfId="67"/>
    <cellStyle name="Výstup 2" xfId="68"/>
    <cellStyle name="Vysvětlující text 2" xfId="69"/>
    <cellStyle name="Zvýraznění 1 2" xfId="70"/>
    <cellStyle name="Zvýraznění 2 2" xfId="71"/>
    <cellStyle name="Zvýraznění 3 2" xfId="72"/>
    <cellStyle name="Zvýraznění 4 2" xfId="73"/>
    <cellStyle name="Zvýraznění 5 2" xfId="74"/>
    <cellStyle name="Zvýraznění 6 2" xfId="7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/>
            </a:pPr>
            <a:r>
              <a:rPr lang="cs-CZ" sz="900" b="1"/>
              <a:t>Tab. 3) Rozdíl mezi průměrným platem organizace a nominální průměrnou mzdou kraje za rok 2017</a:t>
            </a:r>
            <a:r>
              <a:rPr lang="cs-CZ" sz="900" b="0"/>
              <a:t> /s horizontálou nominální mzdy/</a:t>
            </a:r>
            <a:endParaRPr lang="cs-CZ" sz="900" b="1"/>
          </a:p>
        </c:rich>
      </c:tx>
      <c:layout>
        <c:manualLayout>
          <c:xMode val="edge"/>
          <c:yMode val="edge"/>
          <c:x val="7.0687230685467173E-2"/>
          <c:y val="1.4351657906350767E-2"/>
        </c:manualLayout>
      </c:layout>
    </c:title>
    <c:plotArea>
      <c:layout>
        <c:manualLayout>
          <c:layoutTarget val="inner"/>
          <c:xMode val="edge"/>
          <c:yMode val="edge"/>
          <c:x val="6.8496750582233576E-2"/>
          <c:y val="8.0505015903170538E-2"/>
          <c:w val="0.78451827935733953"/>
          <c:h val="0.67137432886007764"/>
        </c:manualLayout>
      </c:layout>
      <c:barChart>
        <c:barDir val="col"/>
        <c:grouping val="stacked"/>
        <c:ser>
          <c:idx val="0"/>
          <c:order val="1"/>
          <c:tx>
            <c:strRef>
              <c:f>'[4]--2'!$E$65</c:f>
              <c:strCache>
                <c:ptCount val="1"/>
                <c:pt idx="0">
                  <c:v>Průměrný plat (Kč) 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2"/>
              <c:layout>
                <c:manualLayout>
                  <c:x val="0"/>
                  <c:y val="-3.7999994015748981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1.9954416300772708E-17"/>
                  <c:y val="-4.799999244094609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2.7999995590551878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4.599999275590673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1.7999997165354779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3.999999370078839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0"/>
                  <c:y val="-4.799999244094609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1.1999998110236517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-1.0884352808668678E-3"/>
                  <c:y val="-5.1999991811024916E-2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9.9999984251971721E-3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0"/>
                  <c:y val="-1.1999998110236517E-2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20"/>
              <c:layout>
                <c:manualLayout>
                  <c:x val="7.9817665203090844E-17"/>
                  <c:y val="1.1999998110236445E-2"/>
                </c:manualLayout>
              </c:layout>
              <c:dLblPos val="ctr"/>
              <c:showVal val="1"/>
            </c:dLbl>
            <c:dLbl>
              <c:idx val="22"/>
              <c:layout>
                <c:manualLayout>
                  <c:x val="0"/>
                  <c:y val="1.9999996850394192E-2"/>
                </c:manualLayout>
              </c:layout>
              <c:dLblPos val="ctr"/>
              <c:showVal val="1"/>
            </c:dLbl>
            <c:dLbl>
              <c:idx val="23"/>
              <c:layout>
                <c:manualLayout>
                  <c:x val="0"/>
                  <c:y val="-9.9999984251970993E-3"/>
                </c:manualLayout>
              </c:layout>
              <c:dLblPos val="ctr"/>
              <c:showVal val="1"/>
            </c:dLbl>
            <c:dLbl>
              <c:idx val="25"/>
              <c:layout>
                <c:manualLayout>
                  <c:x val="0"/>
                  <c:y val="-5.9999990551181884E-3"/>
                </c:manualLayout>
              </c:layout>
              <c:dLblPos val="ctr"/>
              <c:showVal val="1"/>
            </c:dLbl>
            <c:dLbl>
              <c:idx val="26"/>
              <c:layout>
                <c:manualLayout>
                  <c:x val="-7.9817665203090844E-17"/>
                  <c:y val="-1.5999997480315432E-2"/>
                </c:manualLayout>
              </c:layout>
              <c:dLblPos val="ctr"/>
              <c:showVal val="1"/>
            </c:dLbl>
            <c:dLbl>
              <c:idx val="28"/>
              <c:layout>
                <c:manualLayout>
                  <c:x val="1.0884352808668678E-3"/>
                  <c:y val="-2.1999996535433615E-2"/>
                </c:manualLayout>
              </c:layout>
              <c:dLblPos val="ctr"/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dLblPos val="ctr"/>
            <c:showVal val="1"/>
          </c:dLbls>
          <c:cat>
            <c:strRef>
              <c:f>'[4]--2'!$A$66:$A$94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'[4]--2'!$E$66:$E$94</c:f>
              <c:numCache>
                <c:formatCode>General</c:formatCode>
                <c:ptCount val="29"/>
                <c:pt idx="0">
                  <c:v>48688</c:v>
                </c:pt>
                <c:pt idx="1">
                  <c:v>23852</c:v>
                </c:pt>
                <c:pt idx="2">
                  <c:v>24883</c:v>
                </c:pt>
                <c:pt idx="3">
                  <c:v>24115</c:v>
                </c:pt>
                <c:pt idx="4">
                  <c:v>21680</c:v>
                </c:pt>
                <c:pt idx="5">
                  <c:v>25735</c:v>
                </c:pt>
                <c:pt idx="6">
                  <c:v>23193</c:v>
                </c:pt>
                <c:pt idx="7">
                  <c:v>23070</c:v>
                </c:pt>
                <c:pt idx="8">
                  <c:v>22252</c:v>
                </c:pt>
                <c:pt idx="9">
                  <c:v>23070</c:v>
                </c:pt>
                <c:pt idx="10">
                  <c:v>23559</c:v>
                </c:pt>
                <c:pt idx="11">
                  <c:v>20496</c:v>
                </c:pt>
                <c:pt idx="12">
                  <c:v>28485</c:v>
                </c:pt>
                <c:pt idx="13">
                  <c:v>23501</c:v>
                </c:pt>
                <c:pt idx="14">
                  <c:v>26719</c:v>
                </c:pt>
                <c:pt idx="15">
                  <c:v>24367</c:v>
                </c:pt>
                <c:pt idx="16">
                  <c:v>24207</c:v>
                </c:pt>
                <c:pt idx="17">
                  <c:v>24191</c:v>
                </c:pt>
                <c:pt idx="18">
                  <c:v>23028</c:v>
                </c:pt>
                <c:pt idx="19">
                  <c:v>23313</c:v>
                </c:pt>
                <c:pt idx="20">
                  <c:v>22948</c:v>
                </c:pt>
                <c:pt idx="21">
                  <c:v>21843</c:v>
                </c:pt>
                <c:pt idx="22">
                  <c:v>24599</c:v>
                </c:pt>
                <c:pt idx="23">
                  <c:v>20828</c:v>
                </c:pt>
                <c:pt idx="24">
                  <c:v>28681</c:v>
                </c:pt>
                <c:pt idx="25">
                  <c:v>21924</c:v>
                </c:pt>
                <c:pt idx="26">
                  <c:v>22140</c:v>
                </c:pt>
                <c:pt idx="27">
                  <c:v>26599</c:v>
                </c:pt>
                <c:pt idx="28">
                  <c:v>21390</c:v>
                </c:pt>
              </c:numCache>
            </c:numRef>
          </c:val>
        </c:ser>
        <c:ser>
          <c:idx val="4"/>
          <c:order val="2"/>
          <c:tx>
            <c:strRef>
              <c:f>'[4]--2'!$F$65</c:f>
              <c:strCache>
                <c:ptCount val="1"/>
                <c:pt idx="0">
                  <c:v>rozdíl mezi průměrným platem organizace a nominální průměrnou mzdou kraje (dle ČSÚ)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0"/>
                  <c:y val="-2.9535152222314079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6110083030353134E-2"/>
                </c:manualLayout>
              </c:layout>
              <c:showVal val="1"/>
            </c:dLbl>
            <c:dLbl>
              <c:idx val="6"/>
              <c:layout>
                <c:manualLayout>
                  <c:x val="2.6361998118430165E-17"/>
                  <c:y val="-2.685013838392189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2220166060706316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1.074005535356875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2.9535152222314131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1.3425069191960943E-2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2.685013838392189E-2"/>
                </c:manualLayout>
              </c:layout>
              <c:showVal val="1"/>
            </c:dLbl>
            <c:dLbl>
              <c:idx val="12"/>
              <c:layout>
                <c:manualLayout>
                  <c:x val="0"/>
                  <c:y val="4.2960221414275031E-2"/>
                </c:manualLayout>
              </c:layout>
              <c:showVal val="1"/>
            </c:dLbl>
            <c:dLbl>
              <c:idx val="13"/>
              <c:layout>
                <c:manualLayout>
                  <c:x val="5.2723996236860343E-17"/>
                  <c:y val="4.833024909105943E-2"/>
                </c:manualLayout>
              </c:layout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'[4]--2'!$A$66:$A$94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'[4]--2'!$F$66:$F$94</c:f>
              <c:numCache>
                <c:formatCode>General</c:formatCode>
                <c:ptCount val="29"/>
                <c:pt idx="0">
                  <c:v>0</c:v>
                </c:pt>
                <c:pt idx="1">
                  <c:v>1531</c:v>
                </c:pt>
                <c:pt idx="2">
                  <c:v>9981</c:v>
                </c:pt>
                <c:pt idx="3">
                  <c:v>10749</c:v>
                </c:pt>
                <c:pt idx="4">
                  <c:v>5477</c:v>
                </c:pt>
                <c:pt idx="5">
                  <c:v>1422</c:v>
                </c:pt>
                <c:pt idx="6">
                  <c:v>3964</c:v>
                </c:pt>
                <c:pt idx="7">
                  <c:v>1371</c:v>
                </c:pt>
                <c:pt idx="8">
                  <c:v>2769</c:v>
                </c:pt>
                <c:pt idx="9">
                  <c:v>4087</c:v>
                </c:pt>
                <c:pt idx="10">
                  <c:v>2584</c:v>
                </c:pt>
                <c:pt idx="11">
                  <c:v>4287</c:v>
                </c:pt>
                <c:pt idx="12">
                  <c:v>6379</c:v>
                </c:pt>
                <c:pt idx="13">
                  <c:v>11363</c:v>
                </c:pt>
                <c:pt idx="14">
                  <c:v>8145</c:v>
                </c:pt>
                <c:pt idx="15">
                  <c:v>10497</c:v>
                </c:pt>
                <c:pt idx="16">
                  <c:v>10657</c:v>
                </c:pt>
                <c:pt idx="17">
                  <c:v>10673</c:v>
                </c:pt>
                <c:pt idx="18">
                  <c:v>11836</c:v>
                </c:pt>
                <c:pt idx="19">
                  <c:v>11551</c:v>
                </c:pt>
                <c:pt idx="20">
                  <c:v>4209</c:v>
                </c:pt>
                <c:pt idx="21">
                  <c:v>5984</c:v>
                </c:pt>
                <c:pt idx="22">
                  <c:v>10265</c:v>
                </c:pt>
                <c:pt idx="23">
                  <c:v>4105</c:v>
                </c:pt>
                <c:pt idx="24">
                  <c:v>6183</c:v>
                </c:pt>
                <c:pt idx="25">
                  <c:v>3282</c:v>
                </c:pt>
                <c:pt idx="26">
                  <c:v>5017</c:v>
                </c:pt>
                <c:pt idx="27">
                  <c:v>8265</c:v>
                </c:pt>
                <c:pt idx="28">
                  <c:v>3051</c:v>
                </c:pt>
              </c:numCache>
            </c:numRef>
          </c:val>
        </c:ser>
        <c:dLbls/>
        <c:gapWidth val="300"/>
        <c:overlap val="100"/>
        <c:serLines/>
        <c:axId val="110347008"/>
        <c:axId val="110348544"/>
      </c:barChart>
      <c:lineChart>
        <c:grouping val="standard"/>
        <c:ser>
          <c:idx val="3"/>
          <c:order val="0"/>
          <c:tx>
            <c:strRef>
              <c:f>'[4]--2'!$B$65</c:f>
              <c:strCache>
                <c:ptCount val="1"/>
                <c:pt idx="0">
                  <c:v>predikce 2017 - nominální mzda v Kč (27 689 Kč, 3% nárůst)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'[4]--2'!$A$66:$A$94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'[4]--2'!$B$66:$B$94</c:f>
              <c:numCache>
                <c:formatCode>General</c:formatCode>
                <c:ptCount val="29"/>
                <c:pt idx="0">
                  <c:v>27689</c:v>
                </c:pt>
                <c:pt idx="1">
                  <c:v>27689</c:v>
                </c:pt>
                <c:pt idx="2">
                  <c:v>27689</c:v>
                </c:pt>
                <c:pt idx="3">
                  <c:v>27689</c:v>
                </c:pt>
                <c:pt idx="4">
                  <c:v>27689</c:v>
                </c:pt>
                <c:pt idx="5">
                  <c:v>27689</c:v>
                </c:pt>
                <c:pt idx="6">
                  <c:v>27689</c:v>
                </c:pt>
                <c:pt idx="7">
                  <c:v>27689</c:v>
                </c:pt>
                <c:pt idx="8">
                  <c:v>27689</c:v>
                </c:pt>
                <c:pt idx="9">
                  <c:v>27689</c:v>
                </c:pt>
                <c:pt idx="10">
                  <c:v>27689</c:v>
                </c:pt>
                <c:pt idx="11">
                  <c:v>27689</c:v>
                </c:pt>
                <c:pt idx="12">
                  <c:v>27689</c:v>
                </c:pt>
                <c:pt idx="13">
                  <c:v>27689</c:v>
                </c:pt>
                <c:pt idx="14">
                  <c:v>27689</c:v>
                </c:pt>
                <c:pt idx="15">
                  <c:v>27689</c:v>
                </c:pt>
                <c:pt idx="16">
                  <c:v>27689</c:v>
                </c:pt>
                <c:pt idx="17">
                  <c:v>27689</c:v>
                </c:pt>
                <c:pt idx="18">
                  <c:v>27689</c:v>
                </c:pt>
                <c:pt idx="19">
                  <c:v>27689</c:v>
                </c:pt>
                <c:pt idx="20">
                  <c:v>27689</c:v>
                </c:pt>
                <c:pt idx="21">
                  <c:v>27689</c:v>
                </c:pt>
                <c:pt idx="22">
                  <c:v>27689</c:v>
                </c:pt>
                <c:pt idx="23">
                  <c:v>27689</c:v>
                </c:pt>
                <c:pt idx="24">
                  <c:v>27689</c:v>
                </c:pt>
                <c:pt idx="25">
                  <c:v>27689</c:v>
                </c:pt>
                <c:pt idx="26">
                  <c:v>27689</c:v>
                </c:pt>
                <c:pt idx="27">
                  <c:v>27689</c:v>
                </c:pt>
                <c:pt idx="28">
                  <c:v>27689</c:v>
                </c:pt>
              </c:numCache>
            </c:numRef>
          </c:val>
        </c:ser>
        <c:dLbls/>
        <c:marker val="1"/>
        <c:axId val="110347008"/>
        <c:axId val="110348544"/>
      </c:lineChart>
      <c:catAx>
        <c:axId val="110347008"/>
        <c:scaling>
          <c:orientation val="minMax"/>
        </c:scaling>
        <c:axPos val="b"/>
        <c:majorTickMark val="none"/>
        <c:tickLblPos val="nextTo"/>
        <c:crossAx val="110348544"/>
        <c:crosses val="autoZero"/>
        <c:auto val="1"/>
        <c:lblAlgn val="ctr"/>
        <c:lblOffset val="100"/>
      </c:catAx>
      <c:valAx>
        <c:axId val="110348544"/>
        <c:scaling>
          <c:orientation val="minMax"/>
        </c:scaling>
        <c:axPos val="l"/>
        <c:majorGridlines/>
        <c:numFmt formatCode="General" sourceLinked="1"/>
        <c:tickLblPos val="nextTo"/>
        <c:crossAx val="11034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90118494602387"/>
          <c:y val="0.38760156114421762"/>
          <c:w val="0.11284518828451882"/>
          <c:h val="0.4287078149672075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/>
            </a:pPr>
            <a:r>
              <a:rPr lang="cs-CZ" sz="900" b="1"/>
              <a:t>Tab. 1) Rozdíl mezi průměrným platem organizace a nominální průměrnou mzdou ČR  za rok 2017 </a:t>
            </a:r>
            <a:r>
              <a:rPr lang="cs-CZ" sz="900" b="0" i="0" u="none" strike="noStrike" baseline="0">
                <a:effectLst/>
              </a:rPr>
              <a:t>/s horizontálou nominální mzdy/</a:t>
            </a:r>
            <a:endParaRPr lang="cs-CZ" sz="900" b="1"/>
          </a:p>
        </c:rich>
      </c:tx>
      <c:layout>
        <c:manualLayout>
          <c:xMode val="edge"/>
          <c:yMode val="edge"/>
          <c:x val="6.7823722604202233E-2"/>
          <c:y val="1.976814756463673E-2"/>
        </c:manualLayout>
      </c:layout>
    </c:title>
    <c:plotArea>
      <c:layout>
        <c:manualLayout>
          <c:layoutTarget val="inner"/>
          <c:xMode val="edge"/>
          <c:yMode val="edge"/>
          <c:x val="6.8496750582233576E-2"/>
          <c:y val="8.0505015903170538E-2"/>
          <c:w val="0.79633102424961366"/>
          <c:h val="0.66840490396573238"/>
        </c:manualLayout>
      </c:layout>
      <c:barChart>
        <c:barDir val="col"/>
        <c:grouping val="stacked"/>
        <c:ser>
          <c:idx val="0"/>
          <c:order val="1"/>
          <c:tx>
            <c:strRef>
              <c:f>'[4]--2'!$H$65</c:f>
              <c:strCache>
                <c:ptCount val="1"/>
                <c:pt idx="0">
                  <c:v>Průměrný plat (Kč) 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2"/>
              <c:layout>
                <c:manualLayout>
                  <c:x val="0"/>
                  <c:y val="-3.7999994015748981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1.9954416300772708E-17"/>
                  <c:y val="-4.799999244094609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2.7999995590551878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4.599999275590673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1.7999997165354779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3.999999370078839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0"/>
                  <c:y val="-4.799999244094609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1.1999998110236517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-1.0884352808668678E-3"/>
                  <c:y val="-5.1999991811024916E-2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9.9999984251971721E-3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0"/>
                  <c:y val="-1.1999998110236517E-2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20"/>
              <c:layout>
                <c:manualLayout>
                  <c:x val="7.9817665203090844E-17"/>
                  <c:y val="1.1999998110236445E-2"/>
                </c:manualLayout>
              </c:layout>
              <c:dLblPos val="ctr"/>
              <c:showVal val="1"/>
            </c:dLbl>
            <c:dLbl>
              <c:idx val="22"/>
              <c:layout>
                <c:manualLayout>
                  <c:x val="0"/>
                  <c:y val="1.9999996850394192E-2"/>
                </c:manualLayout>
              </c:layout>
              <c:dLblPos val="ctr"/>
              <c:showVal val="1"/>
            </c:dLbl>
            <c:dLbl>
              <c:idx val="23"/>
              <c:layout>
                <c:manualLayout>
                  <c:x val="0"/>
                  <c:y val="-9.9999984251970993E-3"/>
                </c:manualLayout>
              </c:layout>
              <c:dLblPos val="ctr"/>
              <c:showVal val="1"/>
            </c:dLbl>
            <c:dLbl>
              <c:idx val="25"/>
              <c:layout>
                <c:manualLayout>
                  <c:x val="0"/>
                  <c:y val="-5.9999990551181884E-3"/>
                </c:manualLayout>
              </c:layout>
              <c:dLblPos val="ctr"/>
              <c:showVal val="1"/>
            </c:dLbl>
            <c:dLbl>
              <c:idx val="26"/>
              <c:layout>
                <c:manualLayout>
                  <c:x val="-7.9817665203090844E-17"/>
                  <c:y val="-1.5999997480315432E-2"/>
                </c:manualLayout>
              </c:layout>
              <c:dLblPos val="ctr"/>
              <c:showVal val="1"/>
            </c:dLbl>
            <c:dLbl>
              <c:idx val="28"/>
              <c:layout>
                <c:manualLayout>
                  <c:x val="1.0884352808668678E-3"/>
                  <c:y val="-2.1999996535433615E-2"/>
                </c:manualLayout>
              </c:layout>
              <c:dLblPos val="ctr"/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dLblPos val="ctr"/>
            <c:showVal val="1"/>
          </c:dLbls>
          <c:cat>
            <c:strRef>
              <c:f>'[4]--2'!$A$66:$A$94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'[4]--2'!$H$66:$H$94</c:f>
              <c:numCache>
                <c:formatCode>General</c:formatCode>
                <c:ptCount val="29"/>
                <c:pt idx="0">
                  <c:v>48688</c:v>
                </c:pt>
                <c:pt idx="1">
                  <c:v>23852</c:v>
                </c:pt>
                <c:pt idx="2">
                  <c:v>24883</c:v>
                </c:pt>
                <c:pt idx="3">
                  <c:v>24115</c:v>
                </c:pt>
                <c:pt idx="4">
                  <c:v>21680</c:v>
                </c:pt>
                <c:pt idx="5">
                  <c:v>25735</c:v>
                </c:pt>
                <c:pt idx="6">
                  <c:v>23193</c:v>
                </c:pt>
                <c:pt idx="7">
                  <c:v>23070</c:v>
                </c:pt>
                <c:pt idx="8">
                  <c:v>22252</c:v>
                </c:pt>
                <c:pt idx="9">
                  <c:v>23070</c:v>
                </c:pt>
                <c:pt idx="10">
                  <c:v>23559</c:v>
                </c:pt>
                <c:pt idx="11">
                  <c:v>20496</c:v>
                </c:pt>
                <c:pt idx="12">
                  <c:v>28485</c:v>
                </c:pt>
                <c:pt idx="13">
                  <c:v>23501</c:v>
                </c:pt>
                <c:pt idx="14">
                  <c:v>26719</c:v>
                </c:pt>
                <c:pt idx="15">
                  <c:v>24367</c:v>
                </c:pt>
                <c:pt idx="16">
                  <c:v>24207</c:v>
                </c:pt>
                <c:pt idx="17">
                  <c:v>24191</c:v>
                </c:pt>
                <c:pt idx="18">
                  <c:v>23028</c:v>
                </c:pt>
                <c:pt idx="19">
                  <c:v>23313</c:v>
                </c:pt>
                <c:pt idx="20">
                  <c:v>22948</c:v>
                </c:pt>
                <c:pt idx="21">
                  <c:v>21843</c:v>
                </c:pt>
                <c:pt idx="22">
                  <c:v>24599</c:v>
                </c:pt>
                <c:pt idx="23">
                  <c:v>20828</c:v>
                </c:pt>
                <c:pt idx="24">
                  <c:v>28681</c:v>
                </c:pt>
                <c:pt idx="25">
                  <c:v>21924</c:v>
                </c:pt>
                <c:pt idx="26">
                  <c:v>22140</c:v>
                </c:pt>
                <c:pt idx="27">
                  <c:v>26599</c:v>
                </c:pt>
                <c:pt idx="28">
                  <c:v>21390</c:v>
                </c:pt>
              </c:numCache>
            </c:numRef>
          </c:val>
        </c:ser>
        <c:ser>
          <c:idx val="4"/>
          <c:order val="2"/>
          <c:tx>
            <c:strRef>
              <c:f>'[4]--2'!$I$65</c:f>
              <c:strCache>
                <c:ptCount val="1"/>
                <c:pt idx="0">
                  <c:v>rozdíl mezi průměrným platem organizace a nominální průměrnou mzdou (dle ČSÚ)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0"/>
                  <c:y val="-2.9535152222314079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6110083030353134E-2"/>
                </c:manualLayout>
              </c:layout>
              <c:showVal val="1"/>
            </c:dLbl>
            <c:dLbl>
              <c:idx val="6"/>
              <c:layout>
                <c:manualLayout>
                  <c:x val="2.6361998118430165E-17"/>
                  <c:y val="-2.685013838392189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2220166060706316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1.074005535356875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2.9535152222314131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1.3425069191960943E-2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2.685013838392189E-2"/>
                </c:manualLayout>
              </c:layout>
              <c:showVal val="1"/>
            </c:dLbl>
            <c:dLbl>
              <c:idx val="12"/>
              <c:layout>
                <c:manualLayout>
                  <c:x val="0"/>
                  <c:y val="4.2960221414275031E-2"/>
                </c:manualLayout>
              </c:layout>
              <c:showVal val="1"/>
            </c:dLbl>
            <c:dLbl>
              <c:idx val="13"/>
              <c:layout>
                <c:manualLayout>
                  <c:x val="5.2723996236860343E-17"/>
                  <c:y val="4.833024909105943E-2"/>
                </c:manualLayout>
              </c:layout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'[4]--2'!$A$66:$A$94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'[4]--2'!$I$66:$I$94</c:f>
              <c:numCache>
                <c:formatCode>General</c:formatCode>
                <c:ptCount val="29"/>
                <c:pt idx="0">
                  <c:v>0</c:v>
                </c:pt>
                <c:pt idx="1">
                  <c:v>3837</c:v>
                </c:pt>
                <c:pt idx="2">
                  <c:v>2806</c:v>
                </c:pt>
                <c:pt idx="3">
                  <c:v>3574</c:v>
                </c:pt>
                <c:pt idx="4">
                  <c:v>6009</c:v>
                </c:pt>
                <c:pt idx="5">
                  <c:v>1954</c:v>
                </c:pt>
                <c:pt idx="6">
                  <c:v>4496</c:v>
                </c:pt>
                <c:pt idx="7">
                  <c:v>4619</c:v>
                </c:pt>
                <c:pt idx="8">
                  <c:v>5437</c:v>
                </c:pt>
                <c:pt idx="9">
                  <c:v>4619</c:v>
                </c:pt>
                <c:pt idx="10">
                  <c:v>4130</c:v>
                </c:pt>
                <c:pt idx="11">
                  <c:v>7193</c:v>
                </c:pt>
                <c:pt idx="12">
                  <c:v>0</c:v>
                </c:pt>
                <c:pt idx="13">
                  <c:v>4188</c:v>
                </c:pt>
                <c:pt idx="14">
                  <c:v>970</c:v>
                </c:pt>
                <c:pt idx="15">
                  <c:v>3322</c:v>
                </c:pt>
                <c:pt idx="16">
                  <c:v>3482</c:v>
                </c:pt>
                <c:pt idx="17">
                  <c:v>3498</c:v>
                </c:pt>
                <c:pt idx="18">
                  <c:v>4661</c:v>
                </c:pt>
                <c:pt idx="19">
                  <c:v>4376</c:v>
                </c:pt>
                <c:pt idx="20">
                  <c:v>4741</c:v>
                </c:pt>
                <c:pt idx="21">
                  <c:v>5846</c:v>
                </c:pt>
                <c:pt idx="22">
                  <c:v>3090</c:v>
                </c:pt>
                <c:pt idx="23">
                  <c:v>6861</c:v>
                </c:pt>
                <c:pt idx="24">
                  <c:v>0</c:v>
                </c:pt>
                <c:pt idx="25">
                  <c:v>5765</c:v>
                </c:pt>
                <c:pt idx="26">
                  <c:v>5549</c:v>
                </c:pt>
                <c:pt idx="27">
                  <c:v>1090</c:v>
                </c:pt>
                <c:pt idx="28">
                  <c:v>6299</c:v>
                </c:pt>
              </c:numCache>
            </c:numRef>
          </c:val>
        </c:ser>
        <c:dLbls/>
        <c:gapWidth val="300"/>
        <c:overlap val="100"/>
        <c:serLines/>
        <c:axId val="110577152"/>
        <c:axId val="110578688"/>
      </c:barChart>
      <c:lineChart>
        <c:grouping val="standard"/>
        <c:ser>
          <c:idx val="1"/>
          <c:order val="0"/>
          <c:tx>
            <c:strRef>
              <c:f>'[4]--2'!$B$65</c:f>
              <c:strCache>
                <c:ptCount val="1"/>
                <c:pt idx="0">
                  <c:v>predikce 2017 - nominální mzda v Kč (27 689 Kč, 3% nárůst)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'[4]--2'!$A$66:$A$94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'[4]--2'!$B$66:$B$94</c:f>
              <c:numCache>
                <c:formatCode>General</c:formatCode>
                <c:ptCount val="29"/>
                <c:pt idx="0">
                  <c:v>27689</c:v>
                </c:pt>
                <c:pt idx="1">
                  <c:v>27689</c:v>
                </c:pt>
                <c:pt idx="2">
                  <c:v>27689</c:v>
                </c:pt>
                <c:pt idx="3">
                  <c:v>27689</c:v>
                </c:pt>
                <c:pt idx="4">
                  <c:v>27689</c:v>
                </c:pt>
                <c:pt idx="5">
                  <c:v>27689</c:v>
                </c:pt>
                <c:pt idx="6">
                  <c:v>27689</c:v>
                </c:pt>
                <c:pt idx="7">
                  <c:v>27689</c:v>
                </c:pt>
                <c:pt idx="8">
                  <c:v>27689</c:v>
                </c:pt>
                <c:pt idx="9">
                  <c:v>27689</c:v>
                </c:pt>
                <c:pt idx="10">
                  <c:v>27689</c:v>
                </c:pt>
                <c:pt idx="11">
                  <c:v>27689</c:v>
                </c:pt>
                <c:pt idx="12">
                  <c:v>27689</c:v>
                </c:pt>
                <c:pt idx="13">
                  <c:v>27689</c:v>
                </c:pt>
                <c:pt idx="14">
                  <c:v>27689</c:v>
                </c:pt>
                <c:pt idx="15">
                  <c:v>27689</c:v>
                </c:pt>
                <c:pt idx="16">
                  <c:v>27689</c:v>
                </c:pt>
                <c:pt idx="17">
                  <c:v>27689</c:v>
                </c:pt>
                <c:pt idx="18">
                  <c:v>27689</c:v>
                </c:pt>
                <c:pt idx="19">
                  <c:v>27689</c:v>
                </c:pt>
                <c:pt idx="20">
                  <c:v>27689</c:v>
                </c:pt>
                <c:pt idx="21">
                  <c:v>27689</c:v>
                </c:pt>
                <c:pt idx="22">
                  <c:v>27689</c:v>
                </c:pt>
                <c:pt idx="23">
                  <c:v>27689</c:v>
                </c:pt>
                <c:pt idx="24">
                  <c:v>27689</c:v>
                </c:pt>
                <c:pt idx="25">
                  <c:v>27689</c:v>
                </c:pt>
                <c:pt idx="26">
                  <c:v>27689</c:v>
                </c:pt>
                <c:pt idx="27">
                  <c:v>27689</c:v>
                </c:pt>
                <c:pt idx="28">
                  <c:v>27689</c:v>
                </c:pt>
              </c:numCache>
            </c:numRef>
          </c:val>
        </c:ser>
        <c:dLbls/>
        <c:marker val="1"/>
        <c:axId val="110577152"/>
        <c:axId val="110578688"/>
      </c:lineChart>
      <c:catAx>
        <c:axId val="110577152"/>
        <c:scaling>
          <c:orientation val="minMax"/>
        </c:scaling>
        <c:axPos val="b"/>
        <c:majorTickMark val="none"/>
        <c:tickLblPos val="nextTo"/>
        <c:crossAx val="110578688"/>
        <c:crosses val="autoZero"/>
        <c:auto val="1"/>
        <c:lblAlgn val="ctr"/>
        <c:lblOffset val="100"/>
      </c:catAx>
      <c:valAx>
        <c:axId val="110578688"/>
        <c:scaling>
          <c:orientation val="minMax"/>
        </c:scaling>
        <c:axPos val="l"/>
        <c:majorGridlines/>
        <c:numFmt formatCode="General" sourceLinked="1"/>
        <c:tickLblPos val="nextTo"/>
        <c:crossAx val="11057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54270374525501"/>
          <c:y val="0.38760156114421762"/>
          <c:w val="9.8203680042187949E-2"/>
          <c:h val="0.42298334648768338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/>
            </a:pPr>
            <a:r>
              <a:rPr lang="cs-CZ" sz="900" b="1"/>
              <a:t>Tab. 2) PREDIKCE - Rozdíl mezi průměrným platem organizace a nominální průměrnou mzdou ČR za rok 2017 </a:t>
            </a:r>
            <a:r>
              <a:rPr lang="cs-CZ" sz="900" b="0" i="0" u="none" strike="noStrike" baseline="0">
                <a:effectLst/>
              </a:rPr>
              <a:t>/s horizontálou nominální mzdy/</a:t>
            </a:r>
            <a:endParaRPr lang="cs-CZ" sz="900" b="1"/>
          </a:p>
        </c:rich>
      </c:tx>
      <c:layout>
        <c:manualLayout>
          <c:xMode val="edge"/>
          <c:yMode val="edge"/>
          <c:x val="6.7823722604202233E-2"/>
          <c:y val="1.976814756463673E-2"/>
        </c:manualLayout>
      </c:layout>
    </c:title>
    <c:plotArea>
      <c:layout>
        <c:manualLayout>
          <c:layoutTarget val="inner"/>
          <c:xMode val="edge"/>
          <c:yMode val="edge"/>
          <c:x val="6.8496750582233576E-2"/>
          <c:y val="8.0505015903170538E-2"/>
          <c:w val="0.79633102424961366"/>
          <c:h val="0.66840490396573238"/>
        </c:manualLayout>
      </c:layout>
      <c:barChart>
        <c:barDir val="col"/>
        <c:grouping val="stacked"/>
        <c:ser>
          <c:idx val="0"/>
          <c:order val="1"/>
          <c:tx>
            <c:strRef>
              <c:f>'[4]--2'!$H$98</c:f>
              <c:strCache>
                <c:ptCount val="1"/>
                <c:pt idx="0">
                  <c:v>Průměrný plat (Kč) 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2"/>
              <c:layout>
                <c:manualLayout>
                  <c:x val="0"/>
                  <c:y val="-3.7999994015748981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1.9954416300772708E-17"/>
                  <c:y val="-4.799999244094609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2.7999995590551878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4.599999275590673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1.7999997165354779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3.999999370078839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0"/>
                  <c:y val="-4.799999244094609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1.1999998110236517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-1.0884352808668678E-3"/>
                  <c:y val="-5.1999991811024916E-2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9.9999984251971721E-3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0"/>
                  <c:y val="-1.1999998110236517E-2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20"/>
              <c:layout>
                <c:manualLayout>
                  <c:x val="7.9817665203090844E-17"/>
                  <c:y val="1.1999998110236445E-2"/>
                </c:manualLayout>
              </c:layout>
              <c:dLblPos val="ctr"/>
              <c:showVal val="1"/>
            </c:dLbl>
            <c:dLbl>
              <c:idx val="22"/>
              <c:layout>
                <c:manualLayout>
                  <c:x val="0"/>
                  <c:y val="1.9999996850394192E-2"/>
                </c:manualLayout>
              </c:layout>
              <c:dLblPos val="ctr"/>
              <c:showVal val="1"/>
            </c:dLbl>
            <c:dLbl>
              <c:idx val="23"/>
              <c:layout>
                <c:manualLayout>
                  <c:x val="0"/>
                  <c:y val="-9.9999984251970993E-3"/>
                </c:manualLayout>
              </c:layout>
              <c:dLblPos val="ctr"/>
              <c:showVal val="1"/>
            </c:dLbl>
            <c:dLbl>
              <c:idx val="25"/>
              <c:layout>
                <c:manualLayout>
                  <c:x val="0"/>
                  <c:y val="-5.9999990551181884E-3"/>
                </c:manualLayout>
              </c:layout>
              <c:dLblPos val="ctr"/>
              <c:showVal val="1"/>
            </c:dLbl>
            <c:dLbl>
              <c:idx val="26"/>
              <c:layout>
                <c:manualLayout>
                  <c:x val="-7.9817665203090844E-17"/>
                  <c:y val="-1.5999997480315432E-2"/>
                </c:manualLayout>
              </c:layout>
              <c:dLblPos val="ctr"/>
              <c:showVal val="1"/>
            </c:dLbl>
            <c:dLbl>
              <c:idx val="28"/>
              <c:layout>
                <c:manualLayout>
                  <c:x val="1.0884352808668678E-3"/>
                  <c:y val="-2.1999996535433615E-2"/>
                </c:manualLayout>
              </c:layout>
              <c:dLblPos val="ctr"/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dLblPos val="ctr"/>
            <c:showVal val="1"/>
          </c:dLbls>
          <c:cat>
            <c:strRef>
              <c:f>'[4]--2'!$A$99:$A$127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'[4]--2'!$H$99:$H$127</c:f>
              <c:numCache>
                <c:formatCode>General</c:formatCode>
                <c:ptCount val="29"/>
                <c:pt idx="0">
                  <c:v>48217</c:v>
                </c:pt>
                <c:pt idx="1">
                  <c:v>23460</c:v>
                </c:pt>
                <c:pt idx="2">
                  <c:v>24642</c:v>
                </c:pt>
                <c:pt idx="3">
                  <c:v>23783</c:v>
                </c:pt>
                <c:pt idx="4">
                  <c:v>20789</c:v>
                </c:pt>
                <c:pt idx="5">
                  <c:v>25486</c:v>
                </c:pt>
                <c:pt idx="6">
                  <c:v>22649</c:v>
                </c:pt>
                <c:pt idx="7">
                  <c:v>22498</c:v>
                </c:pt>
                <c:pt idx="8">
                  <c:v>21493</c:v>
                </c:pt>
                <c:pt idx="9">
                  <c:v>22498</c:v>
                </c:pt>
                <c:pt idx="10">
                  <c:v>23100</c:v>
                </c:pt>
                <c:pt idx="11">
                  <c:v>19334</c:v>
                </c:pt>
                <c:pt idx="12">
                  <c:v>28210</c:v>
                </c:pt>
                <c:pt idx="13">
                  <c:v>23027</c:v>
                </c:pt>
                <c:pt idx="14">
                  <c:v>26461</c:v>
                </c:pt>
                <c:pt idx="15">
                  <c:v>24092</c:v>
                </c:pt>
                <c:pt idx="16">
                  <c:v>23896</c:v>
                </c:pt>
                <c:pt idx="17">
                  <c:v>23876</c:v>
                </c:pt>
                <c:pt idx="18">
                  <c:v>22447</c:v>
                </c:pt>
                <c:pt idx="19">
                  <c:v>22797</c:v>
                </c:pt>
                <c:pt idx="20">
                  <c:v>22348</c:v>
                </c:pt>
                <c:pt idx="21">
                  <c:v>20990</c:v>
                </c:pt>
                <c:pt idx="22">
                  <c:v>24361</c:v>
                </c:pt>
                <c:pt idx="23">
                  <c:v>19743</c:v>
                </c:pt>
                <c:pt idx="24">
                  <c:v>28404</c:v>
                </c:pt>
                <c:pt idx="25">
                  <c:v>21090</c:v>
                </c:pt>
                <c:pt idx="26">
                  <c:v>21355</c:v>
                </c:pt>
                <c:pt idx="27">
                  <c:v>26342</c:v>
                </c:pt>
                <c:pt idx="28">
                  <c:v>20434</c:v>
                </c:pt>
              </c:numCache>
            </c:numRef>
          </c:val>
        </c:ser>
        <c:ser>
          <c:idx val="4"/>
          <c:order val="2"/>
          <c:tx>
            <c:strRef>
              <c:f>'[4]--2'!$I$98</c:f>
              <c:strCache>
                <c:ptCount val="1"/>
                <c:pt idx="0">
                  <c:v>rozdíl mezi průměrným platem organizace a nominální průměrnou mzdou (dle ČSÚ)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0"/>
                  <c:y val="-2.9535152222314079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6110083030353134E-2"/>
                </c:manualLayout>
              </c:layout>
              <c:showVal val="1"/>
            </c:dLbl>
            <c:dLbl>
              <c:idx val="6"/>
              <c:layout>
                <c:manualLayout>
                  <c:x val="2.6361998118430165E-17"/>
                  <c:y val="-2.685013838392189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2220166060706316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1.074005535356875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2.9535152222314131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1.3425069191960943E-2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2.685013838392189E-2"/>
                </c:manualLayout>
              </c:layout>
              <c:showVal val="1"/>
            </c:dLbl>
            <c:dLbl>
              <c:idx val="12"/>
              <c:layout>
                <c:manualLayout>
                  <c:x val="0"/>
                  <c:y val="4.2960221414275031E-2"/>
                </c:manualLayout>
              </c:layout>
              <c:showVal val="1"/>
            </c:dLbl>
            <c:dLbl>
              <c:idx val="13"/>
              <c:layout>
                <c:manualLayout>
                  <c:x val="5.2723996236860343E-17"/>
                  <c:y val="4.833024909105943E-2"/>
                </c:manualLayout>
              </c:layout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'[4]--2'!$A$99:$A$127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'[4]--2'!$I$99:$I$127</c:f>
              <c:numCache>
                <c:formatCode>General</c:formatCode>
                <c:ptCount val="29"/>
                <c:pt idx="0">
                  <c:v>0</c:v>
                </c:pt>
                <c:pt idx="1">
                  <c:v>4229</c:v>
                </c:pt>
                <c:pt idx="2">
                  <c:v>3047</c:v>
                </c:pt>
                <c:pt idx="3">
                  <c:v>3906</c:v>
                </c:pt>
                <c:pt idx="4">
                  <c:v>6900</c:v>
                </c:pt>
                <c:pt idx="5">
                  <c:v>2203</c:v>
                </c:pt>
                <c:pt idx="6">
                  <c:v>5040</c:v>
                </c:pt>
                <c:pt idx="7">
                  <c:v>5191</c:v>
                </c:pt>
                <c:pt idx="8">
                  <c:v>6196</c:v>
                </c:pt>
                <c:pt idx="9">
                  <c:v>5191</c:v>
                </c:pt>
                <c:pt idx="10">
                  <c:v>4589</c:v>
                </c:pt>
                <c:pt idx="11">
                  <c:v>8355</c:v>
                </c:pt>
                <c:pt idx="12">
                  <c:v>0</c:v>
                </c:pt>
                <c:pt idx="13">
                  <c:v>4662</c:v>
                </c:pt>
                <c:pt idx="14">
                  <c:v>1228</c:v>
                </c:pt>
                <c:pt idx="15">
                  <c:v>3597</c:v>
                </c:pt>
                <c:pt idx="16">
                  <c:v>3793</c:v>
                </c:pt>
                <c:pt idx="17">
                  <c:v>3813</c:v>
                </c:pt>
                <c:pt idx="18">
                  <c:v>5242</c:v>
                </c:pt>
                <c:pt idx="19">
                  <c:v>4892</c:v>
                </c:pt>
                <c:pt idx="20">
                  <c:v>5341</c:v>
                </c:pt>
                <c:pt idx="21">
                  <c:v>6699</c:v>
                </c:pt>
                <c:pt idx="22">
                  <c:v>3328</c:v>
                </c:pt>
                <c:pt idx="23">
                  <c:v>7946</c:v>
                </c:pt>
                <c:pt idx="24">
                  <c:v>0</c:v>
                </c:pt>
                <c:pt idx="25">
                  <c:v>6599</c:v>
                </c:pt>
                <c:pt idx="26">
                  <c:v>6334</c:v>
                </c:pt>
                <c:pt idx="27">
                  <c:v>1347</c:v>
                </c:pt>
                <c:pt idx="28">
                  <c:v>7255</c:v>
                </c:pt>
              </c:numCache>
            </c:numRef>
          </c:val>
        </c:ser>
        <c:dLbls/>
        <c:gapWidth val="300"/>
        <c:overlap val="100"/>
        <c:serLines/>
        <c:axId val="111003904"/>
        <c:axId val="110624768"/>
      </c:barChart>
      <c:lineChart>
        <c:grouping val="standard"/>
        <c:ser>
          <c:idx val="1"/>
          <c:order val="0"/>
          <c:tx>
            <c:strRef>
              <c:f>'[4]--2'!$B$98</c:f>
              <c:strCache>
                <c:ptCount val="1"/>
                <c:pt idx="0">
                  <c:v>predikce 2017 - nominální mzda v Kč (27 689 Kč, 3% nárůst)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'[4]--2'!$A$99:$A$127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'[4]--2'!$B$99:$B$127</c:f>
              <c:numCache>
                <c:formatCode>General</c:formatCode>
                <c:ptCount val="29"/>
                <c:pt idx="0">
                  <c:v>27689</c:v>
                </c:pt>
                <c:pt idx="1">
                  <c:v>27689</c:v>
                </c:pt>
                <c:pt idx="2">
                  <c:v>27689</c:v>
                </c:pt>
                <c:pt idx="3">
                  <c:v>27689</c:v>
                </c:pt>
                <c:pt idx="4">
                  <c:v>27689</c:v>
                </c:pt>
                <c:pt idx="5">
                  <c:v>27689</c:v>
                </c:pt>
                <c:pt idx="6">
                  <c:v>27689</c:v>
                </c:pt>
                <c:pt idx="7">
                  <c:v>27689</c:v>
                </c:pt>
                <c:pt idx="8">
                  <c:v>27689</c:v>
                </c:pt>
                <c:pt idx="9">
                  <c:v>27689</c:v>
                </c:pt>
                <c:pt idx="10">
                  <c:v>27689</c:v>
                </c:pt>
                <c:pt idx="11">
                  <c:v>27689</c:v>
                </c:pt>
                <c:pt idx="12">
                  <c:v>27689</c:v>
                </c:pt>
                <c:pt idx="13">
                  <c:v>27689</c:v>
                </c:pt>
                <c:pt idx="14">
                  <c:v>27689</c:v>
                </c:pt>
                <c:pt idx="15">
                  <c:v>27689</c:v>
                </c:pt>
                <c:pt idx="16">
                  <c:v>27689</c:v>
                </c:pt>
                <c:pt idx="17">
                  <c:v>27689</c:v>
                </c:pt>
                <c:pt idx="18">
                  <c:v>27689</c:v>
                </c:pt>
                <c:pt idx="19">
                  <c:v>27689</c:v>
                </c:pt>
                <c:pt idx="20">
                  <c:v>27689</c:v>
                </c:pt>
                <c:pt idx="21">
                  <c:v>27689</c:v>
                </c:pt>
                <c:pt idx="22">
                  <c:v>27689</c:v>
                </c:pt>
                <c:pt idx="23">
                  <c:v>27689</c:v>
                </c:pt>
                <c:pt idx="24">
                  <c:v>27689</c:v>
                </c:pt>
                <c:pt idx="25">
                  <c:v>27689</c:v>
                </c:pt>
                <c:pt idx="26">
                  <c:v>27689</c:v>
                </c:pt>
                <c:pt idx="27">
                  <c:v>27689</c:v>
                </c:pt>
                <c:pt idx="28">
                  <c:v>27689</c:v>
                </c:pt>
              </c:numCache>
            </c:numRef>
          </c:val>
        </c:ser>
        <c:dLbls/>
        <c:marker val="1"/>
        <c:axId val="111003904"/>
        <c:axId val="110624768"/>
      </c:lineChart>
      <c:catAx>
        <c:axId val="111003904"/>
        <c:scaling>
          <c:orientation val="minMax"/>
        </c:scaling>
        <c:axPos val="b"/>
        <c:majorTickMark val="none"/>
        <c:tickLblPos val="nextTo"/>
        <c:crossAx val="110624768"/>
        <c:crosses val="autoZero"/>
        <c:auto val="1"/>
        <c:lblAlgn val="ctr"/>
        <c:lblOffset val="100"/>
      </c:catAx>
      <c:valAx>
        <c:axId val="110624768"/>
        <c:scaling>
          <c:orientation val="minMax"/>
        </c:scaling>
        <c:axPos val="l"/>
        <c:majorGridlines/>
        <c:numFmt formatCode="General" sourceLinked="1"/>
        <c:tickLblPos val="nextTo"/>
        <c:crossAx val="1110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54270374525501"/>
          <c:y val="0.38760156114421762"/>
          <c:w val="9.8203680042187949E-2"/>
          <c:h val="0.42298334648768338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/>
            </a:pPr>
            <a:r>
              <a:rPr lang="cs-CZ" sz="900" b="1"/>
              <a:t>Tab. 4) PREDIKCE - Rozdíl mezi průměrným platem organizace a nominální průměrnou mzdou kraje za rok 2017</a:t>
            </a:r>
            <a:r>
              <a:rPr lang="cs-CZ" sz="900" b="0"/>
              <a:t> /s horizontálou nominální mzdy/</a:t>
            </a:r>
            <a:endParaRPr lang="cs-CZ" sz="900" b="1"/>
          </a:p>
        </c:rich>
      </c:tx>
      <c:layout>
        <c:manualLayout>
          <c:xMode val="edge"/>
          <c:yMode val="edge"/>
          <c:x val="7.0687230685467173E-2"/>
          <c:y val="1.4351657906350767E-2"/>
        </c:manualLayout>
      </c:layout>
    </c:title>
    <c:plotArea>
      <c:layout>
        <c:manualLayout>
          <c:layoutTarget val="inner"/>
          <c:xMode val="edge"/>
          <c:yMode val="edge"/>
          <c:x val="6.8496750582233576E-2"/>
          <c:y val="8.0505015903170538E-2"/>
          <c:w val="0.78451827935733953"/>
          <c:h val="0.67137432886007764"/>
        </c:manualLayout>
      </c:layout>
      <c:barChart>
        <c:barDir val="col"/>
        <c:grouping val="stacked"/>
        <c:ser>
          <c:idx val="0"/>
          <c:order val="1"/>
          <c:tx>
            <c:strRef>
              <c:f>'[4]--2'!$E$98</c:f>
              <c:strCache>
                <c:ptCount val="1"/>
                <c:pt idx="0">
                  <c:v>Průměrný plat (Kč) 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2"/>
              <c:layout>
                <c:manualLayout>
                  <c:x val="0"/>
                  <c:y val="-3.7999994015748981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1.9954416300772708E-17"/>
                  <c:y val="-4.799999244094609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2.7999995590551878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4.599999275590673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1.7999997165354779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3.999999370078839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0"/>
                  <c:y val="-4.799999244094609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1.1999998110236517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-1.0884352808668678E-3"/>
                  <c:y val="-5.1999991811024916E-2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9.9999984251971721E-3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0"/>
                  <c:y val="-1.1999998110236517E-2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20"/>
              <c:layout>
                <c:manualLayout>
                  <c:x val="7.9817665203090844E-17"/>
                  <c:y val="1.1999998110236445E-2"/>
                </c:manualLayout>
              </c:layout>
              <c:dLblPos val="ctr"/>
              <c:showVal val="1"/>
            </c:dLbl>
            <c:dLbl>
              <c:idx val="22"/>
              <c:layout>
                <c:manualLayout>
                  <c:x val="0"/>
                  <c:y val="1.9999996850394192E-2"/>
                </c:manualLayout>
              </c:layout>
              <c:dLblPos val="ctr"/>
              <c:showVal val="1"/>
            </c:dLbl>
            <c:dLbl>
              <c:idx val="23"/>
              <c:layout>
                <c:manualLayout>
                  <c:x val="0"/>
                  <c:y val="-9.9999984251970993E-3"/>
                </c:manualLayout>
              </c:layout>
              <c:dLblPos val="ctr"/>
              <c:showVal val="1"/>
            </c:dLbl>
            <c:dLbl>
              <c:idx val="25"/>
              <c:layout>
                <c:manualLayout>
                  <c:x val="0"/>
                  <c:y val="-5.9999990551181884E-3"/>
                </c:manualLayout>
              </c:layout>
              <c:dLblPos val="ctr"/>
              <c:showVal val="1"/>
            </c:dLbl>
            <c:dLbl>
              <c:idx val="26"/>
              <c:layout>
                <c:manualLayout>
                  <c:x val="-7.9817665203090844E-17"/>
                  <c:y val="-1.5999997480315432E-2"/>
                </c:manualLayout>
              </c:layout>
              <c:dLblPos val="ctr"/>
              <c:showVal val="1"/>
            </c:dLbl>
            <c:dLbl>
              <c:idx val="28"/>
              <c:layout>
                <c:manualLayout>
                  <c:x val="1.0884352808668678E-3"/>
                  <c:y val="-2.1999996535433615E-2"/>
                </c:manualLayout>
              </c:layout>
              <c:dLblPos val="ctr"/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dLblPos val="ctr"/>
            <c:showVal val="1"/>
          </c:dLbls>
          <c:cat>
            <c:strRef>
              <c:f>'[4]--2'!$A$99:$A$127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'[4]--2'!$E$99:$E$127</c:f>
              <c:numCache>
                <c:formatCode>General</c:formatCode>
                <c:ptCount val="29"/>
                <c:pt idx="0">
                  <c:v>48217</c:v>
                </c:pt>
                <c:pt idx="1">
                  <c:v>23460</c:v>
                </c:pt>
                <c:pt idx="2">
                  <c:v>24642</c:v>
                </c:pt>
                <c:pt idx="3">
                  <c:v>23783</c:v>
                </c:pt>
                <c:pt idx="4">
                  <c:v>20789</c:v>
                </c:pt>
                <c:pt idx="5">
                  <c:v>25486</c:v>
                </c:pt>
                <c:pt idx="6">
                  <c:v>22649</c:v>
                </c:pt>
                <c:pt idx="7">
                  <c:v>22498</c:v>
                </c:pt>
                <c:pt idx="8">
                  <c:v>21493</c:v>
                </c:pt>
                <c:pt idx="9">
                  <c:v>22498</c:v>
                </c:pt>
                <c:pt idx="10">
                  <c:v>23100</c:v>
                </c:pt>
                <c:pt idx="11">
                  <c:v>19334</c:v>
                </c:pt>
                <c:pt idx="12">
                  <c:v>28210</c:v>
                </c:pt>
                <c:pt idx="13">
                  <c:v>23027</c:v>
                </c:pt>
                <c:pt idx="14">
                  <c:v>26461</c:v>
                </c:pt>
                <c:pt idx="15">
                  <c:v>24092</c:v>
                </c:pt>
                <c:pt idx="16">
                  <c:v>23896</c:v>
                </c:pt>
                <c:pt idx="17">
                  <c:v>23876</c:v>
                </c:pt>
                <c:pt idx="18">
                  <c:v>22447</c:v>
                </c:pt>
                <c:pt idx="19">
                  <c:v>22797</c:v>
                </c:pt>
                <c:pt idx="20">
                  <c:v>22348</c:v>
                </c:pt>
                <c:pt idx="21">
                  <c:v>20990</c:v>
                </c:pt>
                <c:pt idx="22">
                  <c:v>24361</c:v>
                </c:pt>
                <c:pt idx="23">
                  <c:v>19743</c:v>
                </c:pt>
                <c:pt idx="24">
                  <c:v>28404</c:v>
                </c:pt>
                <c:pt idx="25">
                  <c:v>21090</c:v>
                </c:pt>
                <c:pt idx="26">
                  <c:v>21355</c:v>
                </c:pt>
                <c:pt idx="27">
                  <c:v>26342</c:v>
                </c:pt>
                <c:pt idx="28">
                  <c:v>20434</c:v>
                </c:pt>
              </c:numCache>
            </c:numRef>
          </c:val>
        </c:ser>
        <c:ser>
          <c:idx val="4"/>
          <c:order val="2"/>
          <c:tx>
            <c:strRef>
              <c:f>'[4]--2'!$F$98</c:f>
              <c:strCache>
                <c:ptCount val="1"/>
                <c:pt idx="0">
                  <c:v>rozdíl mezi průměrným platem organizace a nominální průměrnou mzdou kraje (dle ČSÚ)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0"/>
                  <c:y val="-2.9535152222314079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6110083030353134E-2"/>
                </c:manualLayout>
              </c:layout>
              <c:showVal val="1"/>
            </c:dLbl>
            <c:dLbl>
              <c:idx val="6"/>
              <c:layout>
                <c:manualLayout>
                  <c:x val="2.6361998118430165E-17"/>
                  <c:y val="-2.685013838392189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2220166060706316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1.074005535356875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2.9535152222314131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1.3425069191960943E-2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2.685013838392189E-2"/>
                </c:manualLayout>
              </c:layout>
              <c:showVal val="1"/>
            </c:dLbl>
            <c:dLbl>
              <c:idx val="12"/>
              <c:layout>
                <c:manualLayout>
                  <c:x val="0"/>
                  <c:y val="4.2960221414275031E-2"/>
                </c:manualLayout>
              </c:layout>
              <c:showVal val="1"/>
            </c:dLbl>
            <c:dLbl>
              <c:idx val="13"/>
              <c:layout>
                <c:manualLayout>
                  <c:x val="5.2723996236860343E-17"/>
                  <c:y val="4.833024909105943E-2"/>
                </c:manualLayout>
              </c:layout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'[4]--2'!$A$99:$A$127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'[4]--2'!$F$99:$F$127</c:f>
              <c:numCache>
                <c:formatCode>General</c:formatCode>
                <c:ptCount val="29"/>
                <c:pt idx="0">
                  <c:v>0</c:v>
                </c:pt>
                <c:pt idx="1">
                  <c:v>1923</c:v>
                </c:pt>
                <c:pt idx="2">
                  <c:v>10222</c:v>
                </c:pt>
                <c:pt idx="3">
                  <c:v>11081</c:v>
                </c:pt>
                <c:pt idx="4">
                  <c:v>6368</c:v>
                </c:pt>
                <c:pt idx="5">
                  <c:v>1671</c:v>
                </c:pt>
                <c:pt idx="6">
                  <c:v>4508</c:v>
                </c:pt>
                <c:pt idx="7">
                  <c:v>1943</c:v>
                </c:pt>
                <c:pt idx="8">
                  <c:v>3528</c:v>
                </c:pt>
                <c:pt idx="9">
                  <c:v>4659</c:v>
                </c:pt>
                <c:pt idx="10">
                  <c:v>3043</c:v>
                </c:pt>
                <c:pt idx="11">
                  <c:v>5449</c:v>
                </c:pt>
                <c:pt idx="12">
                  <c:v>6654</c:v>
                </c:pt>
                <c:pt idx="13">
                  <c:v>11837</c:v>
                </c:pt>
                <c:pt idx="14">
                  <c:v>8403</c:v>
                </c:pt>
                <c:pt idx="15">
                  <c:v>10772</c:v>
                </c:pt>
                <c:pt idx="16">
                  <c:v>10968</c:v>
                </c:pt>
                <c:pt idx="17">
                  <c:v>10988</c:v>
                </c:pt>
                <c:pt idx="18">
                  <c:v>12417</c:v>
                </c:pt>
                <c:pt idx="19">
                  <c:v>12067</c:v>
                </c:pt>
                <c:pt idx="20">
                  <c:v>4809</c:v>
                </c:pt>
                <c:pt idx="21">
                  <c:v>6837</c:v>
                </c:pt>
                <c:pt idx="22">
                  <c:v>10503</c:v>
                </c:pt>
                <c:pt idx="23">
                  <c:v>5190</c:v>
                </c:pt>
                <c:pt idx="24">
                  <c:v>6460</c:v>
                </c:pt>
                <c:pt idx="25">
                  <c:v>4116</c:v>
                </c:pt>
                <c:pt idx="26">
                  <c:v>5802</c:v>
                </c:pt>
                <c:pt idx="27">
                  <c:v>8522</c:v>
                </c:pt>
                <c:pt idx="28">
                  <c:v>4007</c:v>
                </c:pt>
              </c:numCache>
            </c:numRef>
          </c:val>
        </c:ser>
        <c:dLbls/>
        <c:gapWidth val="300"/>
        <c:overlap val="100"/>
        <c:serLines/>
        <c:axId val="110660608"/>
        <c:axId val="111035136"/>
      </c:barChart>
      <c:lineChart>
        <c:grouping val="standard"/>
        <c:ser>
          <c:idx val="3"/>
          <c:order val="0"/>
          <c:tx>
            <c:strRef>
              <c:f>'[4]--2'!$B$98</c:f>
              <c:strCache>
                <c:ptCount val="1"/>
                <c:pt idx="0">
                  <c:v>predikce 2017 - nominální mzda v Kč (27 689 Kč, 3% nárůst)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'[4]--2'!$A$99:$A$127</c:f>
              <c:strCache>
                <c:ptCount val="29"/>
                <c:pt idx="0">
                  <c:v>Česká filharmonie</c:v>
                </c:pt>
                <c:pt idx="1">
                  <c:v>Husitské muzeum Tábor</c:v>
                </c:pt>
                <c:pt idx="2">
                  <c:v>Institut umění - Divadelní ústav</c:v>
                </c:pt>
                <c:pt idx="3">
                  <c:v>Knihovna a tiskárna pro nevidomé K. E. Macana</c:v>
                </c:pt>
                <c:pt idx="4">
                  <c:v>Moravská galerie v Brně</c:v>
                </c:pt>
                <c:pt idx="5">
                  <c:v>Moravská zemská knihovna v Brně</c:v>
                </c:pt>
                <c:pt idx="6">
                  <c:v>Moravské zemské muzeum</c:v>
                </c:pt>
                <c:pt idx="7">
                  <c:v>Muzeum J. A. Komenského Uherský Brod</c:v>
                </c:pt>
                <c:pt idx="8">
                  <c:v>Muzeum loutkářských kultur Chrudim</c:v>
                </c:pt>
                <c:pt idx="9">
                  <c:v>Muzeum romské kultury Brno</c:v>
                </c:pt>
                <c:pt idx="10">
                  <c:v>Muzeum skla a bižuterie v Jablonci nad Nisou</c:v>
                </c:pt>
                <c:pt idx="11">
                  <c:v>Muzeum umění Olomouc</c:v>
                </c:pt>
                <c:pt idx="12">
                  <c:v>Národní divadlo</c:v>
                </c:pt>
                <c:pt idx="13">
                  <c:v>Národní filmový archiv</c:v>
                </c:pt>
                <c:pt idx="14">
                  <c:v>Národní galerie Praha</c:v>
                </c:pt>
                <c:pt idx="15">
                  <c:v>Národní informační a poradenské středisko pro kulturu</c:v>
                </c:pt>
                <c:pt idx="16">
                  <c:v>Národní knihovna ČR</c:v>
                </c:pt>
                <c:pt idx="17">
                  <c:v>Národní muzeum</c:v>
                </c:pt>
                <c:pt idx="18">
                  <c:v>Národní památkový ústav</c:v>
                </c:pt>
                <c:pt idx="19">
                  <c:v>Národní technické muzeum</c:v>
                </c:pt>
                <c:pt idx="20">
                  <c:v>Národní ústav lidové kultury</c:v>
                </c:pt>
                <c:pt idx="21">
                  <c:v>Památník Lidice</c:v>
                </c:pt>
                <c:pt idx="22">
                  <c:v>Památník národního písemnictví</c:v>
                </c:pt>
                <c:pt idx="23">
                  <c:v>Památník Terezín</c:v>
                </c:pt>
                <c:pt idx="24">
                  <c:v>Pražský filharmonický sbor</c:v>
                </c:pt>
                <c:pt idx="25">
                  <c:v>Slezské zemské muzeum</c:v>
                </c:pt>
                <c:pt idx="26">
                  <c:v>Technické muzeum v Brně </c:v>
                </c:pt>
                <c:pt idx="27">
                  <c:v>Uměleckoprůmyslové museum Praha</c:v>
                </c:pt>
                <c:pt idx="28">
                  <c:v>Valašské muzeum v přírodě Rožnov pod Radhoštěm</c:v>
                </c:pt>
              </c:strCache>
            </c:strRef>
          </c:cat>
          <c:val>
            <c:numRef>
              <c:f>'[4]--2'!$B$99:$B$127</c:f>
              <c:numCache>
                <c:formatCode>General</c:formatCode>
                <c:ptCount val="29"/>
                <c:pt idx="0">
                  <c:v>27689</c:v>
                </c:pt>
                <c:pt idx="1">
                  <c:v>27689</c:v>
                </c:pt>
                <c:pt idx="2">
                  <c:v>27689</c:v>
                </c:pt>
                <c:pt idx="3">
                  <c:v>27689</c:v>
                </c:pt>
                <c:pt idx="4">
                  <c:v>27689</c:v>
                </c:pt>
                <c:pt idx="5">
                  <c:v>27689</c:v>
                </c:pt>
                <c:pt idx="6">
                  <c:v>27689</c:v>
                </c:pt>
                <c:pt idx="7">
                  <c:v>27689</c:v>
                </c:pt>
                <c:pt idx="8">
                  <c:v>27689</c:v>
                </c:pt>
                <c:pt idx="9">
                  <c:v>27689</c:v>
                </c:pt>
                <c:pt idx="10">
                  <c:v>27689</c:v>
                </c:pt>
                <c:pt idx="11">
                  <c:v>27689</c:v>
                </c:pt>
                <c:pt idx="12">
                  <c:v>27689</c:v>
                </c:pt>
                <c:pt idx="13">
                  <c:v>27689</c:v>
                </c:pt>
                <c:pt idx="14">
                  <c:v>27689</c:v>
                </c:pt>
                <c:pt idx="15">
                  <c:v>27689</c:v>
                </c:pt>
                <c:pt idx="16">
                  <c:v>27689</c:v>
                </c:pt>
                <c:pt idx="17">
                  <c:v>27689</c:v>
                </c:pt>
                <c:pt idx="18">
                  <c:v>27689</c:v>
                </c:pt>
                <c:pt idx="19">
                  <c:v>27689</c:v>
                </c:pt>
                <c:pt idx="20">
                  <c:v>27689</c:v>
                </c:pt>
                <c:pt idx="21">
                  <c:v>27689</c:v>
                </c:pt>
                <c:pt idx="22">
                  <c:v>27689</c:v>
                </c:pt>
                <c:pt idx="23">
                  <c:v>27689</c:v>
                </c:pt>
                <c:pt idx="24">
                  <c:v>27689</c:v>
                </c:pt>
                <c:pt idx="25">
                  <c:v>27689</c:v>
                </c:pt>
                <c:pt idx="26">
                  <c:v>27689</c:v>
                </c:pt>
                <c:pt idx="27">
                  <c:v>27689</c:v>
                </c:pt>
                <c:pt idx="28">
                  <c:v>27689</c:v>
                </c:pt>
              </c:numCache>
            </c:numRef>
          </c:val>
        </c:ser>
        <c:dLbls/>
        <c:marker val="1"/>
        <c:axId val="110660608"/>
        <c:axId val="111035136"/>
      </c:lineChart>
      <c:catAx>
        <c:axId val="110660608"/>
        <c:scaling>
          <c:orientation val="minMax"/>
        </c:scaling>
        <c:axPos val="b"/>
        <c:majorTickMark val="none"/>
        <c:tickLblPos val="nextTo"/>
        <c:crossAx val="111035136"/>
        <c:crosses val="autoZero"/>
        <c:auto val="1"/>
        <c:lblAlgn val="ctr"/>
        <c:lblOffset val="100"/>
      </c:catAx>
      <c:valAx>
        <c:axId val="111035136"/>
        <c:scaling>
          <c:orientation val="minMax"/>
        </c:scaling>
        <c:axPos val="l"/>
        <c:majorGridlines/>
        <c:numFmt formatCode="General" sourceLinked="1"/>
        <c:tickLblPos val="nextTo"/>
        <c:crossAx val="11066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90118494602387"/>
          <c:y val="0.38760156114421762"/>
          <c:w val="0.11284518828451882"/>
          <c:h val="0.4287078149672075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/>
            </a:pPr>
            <a:r>
              <a:rPr lang="cs-CZ" sz="900" b="1"/>
              <a:t>Tab. 3) Rozdíl mezi průměrným platem organizace a nominální průměrnou mzdou kraje (dle ČSÚ) za rok 2015</a:t>
            </a:r>
            <a:r>
              <a:rPr lang="cs-CZ" sz="900" b="0"/>
              <a:t> /s horizontálou nominální mzdy/</a:t>
            </a:r>
            <a:endParaRPr lang="cs-CZ" sz="900" b="1"/>
          </a:p>
        </c:rich>
      </c:tx>
      <c:layout>
        <c:manualLayout>
          <c:xMode val="edge"/>
          <c:yMode val="edge"/>
          <c:x val="7.0687230685467173E-2"/>
          <c:y val="1.4351657906350767E-2"/>
        </c:manualLayout>
      </c:layout>
    </c:title>
    <c:plotArea>
      <c:layout>
        <c:manualLayout>
          <c:layoutTarget val="inner"/>
          <c:xMode val="edge"/>
          <c:yMode val="edge"/>
          <c:x val="6.8496750582233576E-2"/>
          <c:y val="8.0505015903170538E-2"/>
          <c:w val="0.78451827935733953"/>
          <c:h val="0.67137432886007764"/>
        </c:manualLayout>
      </c:layout>
      <c:barChart>
        <c:barDir val="col"/>
        <c:grouping val="stacked"/>
        <c:ser>
          <c:idx val="0"/>
          <c:order val="1"/>
          <c:tx>
            <c:strRef>
              <c:f>'[5]--2'!$E$65</c:f>
              <c:strCache>
                <c:ptCount val="1"/>
                <c:pt idx="0">
                  <c:v>Průměrný plat (Kč) 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2"/>
              <c:layout>
                <c:manualLayout>
                  <c:x val="0"/>
                  <c:y val="-3.7999994015748981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1.9954416300772708E-17"/>
                  <c:y val="-4.799999244094609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2.7999995590551878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4.599999275590673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1.7999997165354779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3.999999370078839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0"/>
                  <c:y val="-4.799999244094609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1.1999998110236517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-1.0884352808668678E-3"/>
                  <c:y val="-5.1999991811024916E-2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9.9999984251971721E-3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0"/>
                  <c:y val="-1.1999998110236517E-2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20"/>
              <c:layout>
                <c:manualLayout>
                  <c:x val="7.9817665203090844E-17"/>
                  <c:y val="1.1999998110236445E-2"/>
                </c:manualLayout>
              </c:layout>
              <c:dLblPos val="ctr"/>
              <c:showVal val="1"/>
            </c:dLbl>
            <c:dLbl>
              <c:idx val="22"/>
              <c:layout>
                <c:manualLayout>
                  <c:x val="0"/>
                  <c:y val="1.9999996850394192E-2"/>
                </c:manualLayout>
              </c:layout>
              <c:dLblPos val="ctr"/>
              <c:showVal val="1"/>
            </c:dLbl>
            <c:dLbl>
              <c:idx val="23"/>
              <c:layout>
                <c:manualLayout>
                  <c:x val="0"/>
                  <c:y val="-9.9999984251970993E-3"/>
                </c:manualLayout>
              </c:layout>
              <c:dLblPos val="ctr"/>
              <c:showVal val="1"/>
            </c:dLbl>
            <c:dLbl>
              <c:idx val="25"/>
              <c:layout>
                <c:manualLayout>
                  <c:x val="0"/>
                  <c:y val="-5.9999990551181884E-3"/>
                </c:manualLayout>
              </c:layout>
              <c:dLblPos val="ctr"/>
              <c:showVal val="1"/>
            </c:dLbl>
            <c:dLbl>
              <c:idx val="26"/>
              <c:layout>
                <c:manualLayout>
                  <c:x val="-7.9817665203090844E-17"/>
                  <c:y val="-1.5999997480315432E-2"/>
                </c:manualLayout>
              </c:layout>
              <c:dLblPos val="ctr"/>
              <c:showVal val="1"/>
            </c:dLbl>
            <c:dLbl>
              <c:idx val="28"/>
              <c:layout>
                <c:manualLayout>
                  <c:x val="1.0884352808668678E-3"/>
                  <c:y val="-2.1999996535433615E-2"/>
                </c:manualLayout>
              </c:layout>
              <c:dLblPos val="ctr"/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dLblPos val="ctr"/>
            <c:showVal val="1"/>
          </c:dLbls>
          <c:cat>
            <c:strRef>
              <c:f>'[5]--2'!$A$66:$A$94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'[5]--2'!$E$66:$E$94</c:f>
              <c:numCache>
                <c:formatCode>General</c:formatCode>
                <c:ptCount val="29"/>
                <c:pt idx="0">
                  <c:v>45899</c:v>
                </c:pt>
                <c:pt idx="1">
                  <c:v>22044</c:v>
                </c:pt>
                <c:pt idx="2">
                  <c:v>25795</c:v>
                </c:pt>
                <c:pt idx="3">
                  <c:v>22235</c:v>
                </c:pt>
                <c:pt idx="4">
                  <c:v>22715</c:v>
                </c:pt>
                <c:pt idx="5">
                  <c:v>25713</c:v>
                </c:pt>
                <c:pt idx="6">
                  <c:v>19274</c:v>
                </c:pt>
                <c:pt idx="7">
                  <c:v>20096</c:v>
                </c:pt>
                <c:pt idx="8">
                  <c:v>23572</c:v>
                </c:pt>
                <c:pt idx="9">
                  <c:v>20955</c:v>
                </c:pt>
                <c:pt idx="10">
                  <c:v>20682</c:v>
                </c:pt>
                <c:pt idx="11">
                  <c:v>18628</c:v>
                </c:pt>
                <c:pt idx="12">
                  <c:v>18735</c:v>
                </c:pt>
                <c:pt idx="13">
                  <c:v>21972</c:v>
                </c:pt>
                <c:pt idx="14">
                  <c:v>17437</c:v>
                </c:pt>
                <c:pt idx="15">
                  <c:v>20310</c:v>
                </c:pt>
                <c:pt idx="16">
                  <c:v>15986</c:v>
                </c:pt>
                <c:pt idx="17">
                  <c:v>20849</c:v>
                </c:pt>
                <c:pt idx="18">
                  <c:v>20276</c:v>
                </c:pt>
                <c:pt idx="19">
                  <c:v>16063</c:v>
                </c:pt>
                <c:pt idx="20">
                  <c:v>17952</c:v>
                </c:pt>
                <c:pt idx="21">
                  <c:v>18914</c:v>
                </c:pt>
                <c:pt idx="22">
                  <c:v>19837</c:v>
                </c:pt>
                <c:pt idx="23">
                  <c:v>18162</c:v>
                </c:pt>
                <c:pt idx="24">
                  <c:v>16404</c:v>
                </c:pt>
                <c:pt idx="25">
                  <c:v>16721</c:v>
                </c:pt>
                <c:pt idx="26">
                  <c:v>19742</c:v>
                </c:pt>
                <c:pt idx="27">
                  <c:v>16226</c:v>
                </c:pt>
                <c:pt idx="28">
                  <c:v>16539</c:v>
                </c:pt>
              </c:numCache>
            </c:numRef>
          </c:val>
        </c:ser>
        <c:ser>
          <c:idx val="4"/>
          <c:order val="2"/>
          <c:tx>
            <c:strRef>
              <c:f>'[5]--2'!$F$65</c:f>
              <c:strCache>
                <c:ptCount val="1"/>
                <c:pt idx="0">
                  <c:v>rozdíl mezi průměrným platem organizace a nominální průměrnou mzdou kraje (dle ČSÚ)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0"/>
                  <c:y val="-2.9535152222314079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6110083030353134E-2"/>
                </c:manualLayout>
              </c:layout>
              <c:showVal val="1"/>
            </c:dLbl>
            <c:dLbl>
              <c:idx val="6"/>
              <c:layout>
                <c:manualLayout>
                  <c:x val="2.6361998118430165E-17"/>
                  <c:y val="-2.685013838392189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2220166060706316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1.074005535356875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2.9535152222314131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1.3425069191960943E-2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2.685013838392189E-2"/>
                </c:manualLayout>
              </c:layout>
              <c:showVal val="1"/>
            </c:dLbl>
            <c:dLbl>
              <c:idx val="12"/>
              <c:layout>
                <c:manualLayout>
                  <c:x val="0"/>
                  <c:y val="4.2960221414275031E-2"/>
                </c:manualLayout>
              </c:layout>
              <c:showVal val="1"/>
            </c:dLbl>
            <c:dLbl>
              <c:idx val="13"/>
              <c:layout>
                <c:manualLayout>
                  <c:x val="5.2723996236860343E-17"/>
                  <c:y val="4.833024909105943E-2"/>
                </c:manualLayout>
              </c:layout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'[5]--2'!$A$66:$A$94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'[5]--2'!$F$66:$F$94</c:f>
              <c:numCache>
                <c:formatCode>General</c:formatCode>
                <c:ptCount val="29"/>
                <c:pt idx="0">
                  <c:v>0</c:v>
                </c:pt>
                <c:pt idx="1">
                  <c:v>11387</c:v>
                </c:pt>
                <c:pt idx="2">
                  <c:v>7636</c:v>
                </c:pt>
                <c:pt idx="3">
                  <c:v>11196</c:v>
                </c:pt>
                <c:pt idx="4">
                  <c:v>10716</c:v>
                </c:pt>
                <c:pt idx="5">
                  <c:v>7718</c:v>
                </c:pt>
                <c:pt idx="6">
                  <c:v>14157</c:v>
                </c:pt>
                <c:pt idx="7">
                  <c:v>13335</c:v>
                </c:pt>
                <c:pt idx="8">
                  <c:v>9859</c:v>
                </c:pt>
                <c:pt idx="9">
                  <c:v>12476</c:v>
                </c:pt>
                <c:pt idx="10">
                  <c:v>12749</c:v>
                </c:pt>
                <c:pt idx="11">
                  <c:v>14803</c:v>
                </c:pt>
                <c:pt idx="12">
                  <c:v>14696</c:v>
                </c:pt>
                <c:pt idx="13">
                  <c:v>11459</c:v>
                </c:pt>
                <c:pt idx="14">
                  <c:v>8710</c:v>
                </c:pt>
                <c:pt idx="15">
                  <c:v>3265</c:v>
                </c:pt>
                <c:pt idx="16">
                  <c:v>7548</c:v>
                </c:pt>
                <c:pt idx="17">
                  <c:v>3441</c:v>
                </c:pt>
                <c:pt idx="18">
                  <c:v>2916</c:v>
                </c:pt>
                <c:pt idx="19">
                  <c:v>9240</c:v>
                </c:pt>
                <c:pt idx="20">
                  <c:v>7351</c:v>
                </c:pt>
                <c:pt idx="21">
                  <c:v>6389</c:v>
                </c:pt>
                <c:pt idx="22">
                  <c:v>5466</c:v>
                </c:pt>
                <c:pt idx="23">
                  <c:v>7141</c:v>
                </c:pt>
                <c:pt idx="24">
                  <c:v>8899</c:v>
                </c:pt>
                <c:pt idx="25">
                  <c:v>6355</c:v>
                </c:pt>
                <c:pt idx="26">
                  <c:v>3067</c:v>
                </c:pt>
                <c:pt idx="27">
                  <c:v>6583</c:v>
                </c:pt>
                <c:pt idx="28">
                  <c:v>7260</c:v>
                </c:pt>
              </c:numCache>
            </c:numRef>
          </c:val>
        </c:ser>
        <c:dLbls/>
        <c:gapWidth val="300"/>
        <c:overlap val="100"/>
        <c:serLines/>
        <c:axId val="111161728"/>
        <c:axId val="111163264"/>
      </c:barChart>
      <c:lineChart>
        <c:grouping val="standard"/>
        <c:ser>
          <c:idx val="3"/>
          <c:order val="0"/>
          <c:tx>
            <c:strRef>
              <c:f>'[5]--2'!$B$65</c:f>
              <c:strCache>
                <c:ptCount val="1"/>
                <c:pt idx="0">
                  <c:v>nominální mzda v Kč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'[5]--2'!$A$66:$A$94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'[5]--2'!$B$66:$B$94</c:f>
              <c:numCache>
                <c:formatCode>General</c:formatCode>
                <c:ptCount val="29"/>
                <c:pt idx="0">
                  <c:v>26002.828063241101</c:v>
                </c:pt>
                <c:pt idx="1">
                  <c:v>26002.828063241101</c:v>
                </c:pt>
                <c:pt idx="2">
                  <c:v>26002.828063241101</c:v>
                </c:pt>
                <c:pt idx="3">
                  <c:v>26002.828063241101</c:v>
                </c:pt>
                <c:pt idx="4">
                  <c:v>26002.828063241101</c:v>
                </c:pt>
                <c:pt idx="5">
                  <c:v>26002.828063241101</c:v>
                </c:pt>
                <c:pt idx="6">
                  <c:v>26002.828063241101</c:v>
                </c:pt>
                <c:pt idx="7">
                  <c:v>26002.828063241101</c:v>
                </c:pt>
                <c:pt idx="8">
                  <c:v>26002.828063241101</c:v>
                </c:pt>
                <c:pt idx="9">
                  <c:v>26002.828063241101</c:v>
                </c:pt>
                <c:pt idx="10">
                  <c:v>26002.828063241101</c:v>
                </c:pt>
                <c:pt idx="11">
                  <c:v>26002.828063241101</c:v>
                </c:pt>
                <c:pt idx="12">
                  <c:v>26002.828063241101</c:v>
                </c:pt>
                <c:pt idx="13">
                  <c:v>26002.828063241101</c:v>
                </c:pt>
                <c:pt idx="14">
                  <c:v>26002.828063241101</c:v>
                </c:pt>
                <c:pt idx="15">
                  <c:v>26002.828063241101</c:v>
                </c:pt>
                <c:pt idx="16">
                  <c:v>26002.828063241101</c:v>
                </c:pt>
                <c:pt idx="17">
                  <c:v>26002.828063241101</c:v>
                </c:pt>
                <c:pt idx="18">
                  <c:v>26002.828063241101</c:v>
                </c:pt>
                <c:pt idx="19">
                  <c:v>26002.828063241101</c:v>
                </c:pt>
                <c:pt idx="20">
                  <c:v>26002.828063241101</c:v>
                </c:pt>
                <c:pt idx="21">
                  <c:v>26002.828063241101</c:v>
                </c:pt>
                <c:pt idx="22">
                  <c:v>26002.828063241101</c:v>
                </c:pt>
                <c:pt idx="23">
                  <c:v>26002.828063241101</c:v>
                </c:pt>
                <c:pt idx="24">
                  <c:v>26002.828063241101</c:v>
                </c:pt>
                <c:pt idx="25">
                  <c:v>26002.828063241101</c:v>
                </c:pt>
                <c:pt idx="26">
                  <c:v>26002.828063241101</c:v>
                </c:pt>
                <c:pt idx="27">
                  <c:v>26002.828063241101</c:v>
                </c:pt>
                <c:pt idx="28">
                  <c:v>26002.828063241101</c:v>
                </c:pt>
              </c:numCache>
            </c:numRef>
          </c:val>
        </c:ser>
        <c:dLbls/>
        <c:marker val="1"/>
        <c:axId val="111161728"/>
        <c:axId val="111163264"/>
      </c:lineChart>
      <c:catAx>
        <c:axId val="111161728"/>
        <c:scaling>
          <c:orientation val="minMax"/>
        </c:scaling>
        <c:axPos val="b"/>
        <c:majorTickMark val="none"/>
        <c:tickLblPos val="nextTo"/>
        <c:crossAx val="111163264"/>
        <c:crosses val="autoZero"/>
        <c:auto val="1"/>
        <c:lblAlgn val="ctr"/>
        <c:lblOffset val="100"/>
      </c:catAx>
      <c:valAx>
        <c:axId val="111163264"/>
        <c:scaling>
          <c:orientation val="minMax"/>
        </c:scaling>
        <c:axPos val="l"/>
        <c:majorGridlines/>
        <c:numFmt formatCode="General" sourceLinked="1"/>
        <c:tickLblPos val="nextTo"/>
        <c:crossAx val="11116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90118494602387"/>
          <c:y val="0.38760156114421762"/>
          <c:w val="0.11284518828451882"/>
          <c:h val="0.4287078149672075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/>
            </a:pPr>
            <a:r>
              <a:rPr lang="cs-CZ" sz="900" b="1"/>
              <a:t>Tab. 1) Rozdíl mezi průměrným platem organizace a nominální průměrnou mzdou ČR (dle ČSÚ) za rok 2015 </a:t>
            </a:r>
            <a:r>
              <a:rPr lang="cs-CZ" sz="900" b="0" i="0" u="none" strike="noStrike" baseline="0">
                <a:effectLst/>
              </a:rPr>
              <a:t>/s horizontálou nominální mzdy/</a:t>
            </a:r>
            <a:endParaRPr lang="cs-CZ" sz="900" b="1"/>
          </a:p>
        </c:rich>
      </c:tx>
      <c:layout>
        <c:manualLayout>
          <c:xMode val="edge"/>
          <c:yMode val="edge"/>
          <c:x val="6.7823722604202233E-2"/>
          <c:y val="1.976814756463673E-2"/>
        </c:manualLayout>
      </c:layout>
    </c:title>
    <c:plotArea>
      <c:layout>
        <c:manualLayout>
          <c:layoutTarget val="inner"/>
          <c:xMode val="edge"/>
          <c:yMode val="edge"/>
          <c:x val="6.8496750582233576E-2"/>
          <c:y val="8.0505015903170538E-2"/>
          <c:w val="0.79633102424961366"/>
          <c:h val="0.66840490396573238"/>
        </c:manualLayout>
      </c:layout>
      <c:barChart>
        <c:barDir val="col"/>
        <c:grouping val="stacked"/>
        <c:ser>
          <c:idx val="0"/>
          <c:order val="1"/>
          <c:tx>
            <c:strRef>
              <c:f>'[5]--2'!$H$65</c:f>
              <c:strCache>
                <c:ptCount val="1"/>
                <c:pt idx="0">
                  <c:v>Průměrný plat (Kč) 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2"/>
              <c:layout>
                <c:manualLayout>
                  <c:x val="0"/>
                  <c:y val="-3.7999994015748981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1.9954416300772708E-17"/>
                  <c:y val="-4.799999244094609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2.7999995590551878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4.599999275590673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1.7999997165354779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3.999999370078839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0"/>
                  <c:y val="-4.799999244094609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1.1999998110236517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-1.0884352808668678E-3"/>
                  <c:y val="-5.1999991811024916E-2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9.9999984251971721E-3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0"/>
                  <c:y val="-1.1999998110236517E-2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20"/>
              <c:layout>
                <c:manualLayout>
                  <c:x val="7.9817665203090844E-17"/>
                  <c:y val="1.1999998110236445E-2"/>
                </c:manualLayout>
              </c:layout>
              <c:dLblPos val="ctr"/>
              <c:showVal val="1"/>
            </c:dLbl>
            <c:dLbl>
              <c:idx val="22"/>
              <c:layout>
                <c:manualLayout>
                  <c:x val="0"/>
                  <c:y val="1.9999996850394192E-2"/>
                </c:manualLayout>
              </c:layout>
              <c:dLblPos val="ctr"/>
              <c:showVal val="1"/>
            </c:dLbl>
            <c:dLbl>
              <c:idx val="23"/>
              <c:layout>
                <c:manualLayout>
                  <c:x val="0"/>
                  <c:y val="-9.9999984251970993E-3"/>
                </c:manualLayout>
              </c:layout>
              <c:dLblPos val="ctr"/>
              <c:showVal val="1"/>
            </c:dLbl>
            <c:dLbl>
              <c:idx val="25"/>
              <c:layout>
                <c:manualLayout>
                  <c:x val="0"/>
                  <c:y val="-5.9999990551181884E-3"/>
                </c:manualLayout>
              </c:layout>
              <c:dLblPos val="ctr"/>
              <c:showVal val="1"/>
            </c:dLbl>
            <c:dLbl>
              <c:idx val="26"/>
              <c:layout>
                <c:manualLayout>
                  <c:x val="-7.9817665203090844E-17"/>
                  <c:y val="-1.5999997480315432E-2"/>
                </c:manualLayout>
              </c:layout>
              <c:dLblPos val="ctr"/>
              <c:showVal val="1"/>
            </c:dLbl>
            <c:dLbl>
              <c:idx val="28"/>
              <c:layout>
                <c:manualLayout>
                  <c:x val="1.0884352808668678E-3"/>
                  <c:y val="-2.1999996535433615E-2"/>
                </c:manualLayout>
              </c:layout>
              <c:dLblPos val="ctr"/>
              <c:showVal val="1"/>
            </c:dLbl>
            <c:numFmt formatCode="#,##0" sourceLinked="0"/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dLblPos val="ctr"/>
            <c:showVal val="1"/>
          </c:dLbls>
          <c:cat>
            <c:strRef>
              <c:f>'[5]--2'!$A$66:$A$94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'[5]--2'!$H$66:$H$94</c:f>
              <c:numCache>
                <c:formatCode>General</c:formatCode>
                <c:ptCount val="29"/>
                <c:pt idx="0">
                  <c:v>45899</c:v>
                </c:pt>
                <c:pt idx="1">
                  <c:v>22044</c:v>
                </c:pt>
                <c:pt idx="2">
                  <c:v>25795</c:v>
                </c:pt>
                <c:pt idx="3">
                  <c:v>22235</c:v>
                </c:pt>
                <c:pt idx="4">
                  <c:v>22715</c:v>
                </c:pt>
                <c:pt idx="5">
                  <c:v>25713</c:v>
                </c:pt>
                <c:pt idx="6">
                  <c:v>19274</c:v>
                </c:pt>
                <c:pt idx="7">
                  <c:v>20096</c:v>
                </c:pt>
                <c:pt idx="8">
                  <c:v>23572</c:v>
                </c:pt>
                <c:pt idx="9">
                  <c:v>20955</c:v>
                </c:pt>
                <c:pt idx="10">
                  <c:v>20682</c:v>
                </c:pt>
                <c:pt idx="11">
                  <c:v>18628</c:v>
                </c:pt>
                <c:pt idx="12">
                  <c:v>18735</c:v>
                </c:pt>
                <c:pt idx="13">
                  <c:v>21972</c:v>
                </c:pt>
                <c:pt idx="14">
                  <c:v>17437</c:v>
                </c:pt>
                <c:pt idx="15">
                  <c:v>20310</c:v>
                </c:pt>
                <c:pt idx="16">
                  <c:v>15986</c:v>
                </c:pt>
                <c:pt idx="17">
                  <c:v>20849</c:v>
                </c:pt>
                <c:pt idx="18">
                  <c:v>20276</c:v>
                </c:pt>
                <c:pt idx="19">
                  <c:v>16063</c:v>
                </c:pt>
                <c:pt idx="20">
                  <c:v>17952</c:v>
                </c:pt>
                <c:pt idx="21">
                  <c:v>18914</c:v>
                </c:pt>
                <c:pt idx="22">
                  <c:v>19837</c:v>
                </c:pt>
                <c:pt idx="23">
                  <c:v>18162</c:v>
                </c:pt>
                <c:pt idx="24">
                  <c:v>16404</c:v>
                </c:pt>
                <c:pt idx="25">
                  <c:v>16721</c:v>
                </c:pt>
                <c:pt idx="26">
                  <c:v>19742</c:v>
                </c:pt>
                <c:pt idx="27">
                  <c:v>16226</c:v>
                </c:pt>
                <c:pt idx="28">
                  <c:v>16539</c:v>
                </c:pt>
              </c:numCache>
            </c:numRef>
          </c:val>
        </c:ser>
        <c:ser>
          <c:idx val="4"/>
          <c:order val="2"/>
          <c:tx>
            <c:strRef>
              <c:f>'[5]--2'!$I$65</c:f>
              <c:strCache>
                <c:ptCount val="1"/>
                <c:pt idx="0">
                  <c:v>rozdíl mezi průměrným platem organizace a nominální průměrnou mzdou (dle ČSÚ)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0"/>
                  <c:y val="-2.9535152222314079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6110083030353134E-2"/>
                </c:manualLayout>
              </c:layout>
              <c:showVal val="1"/>
            </c:dLbl>
            <c:dLbl>
              <c:idx val="6"/>
              <c:layout>
                <c:manualLayout>
                  <c:x val="2.6361998118430165E-17"/>
                  <c:y val="-2.685013838392189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2220166060706316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1.074005535356875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2.9535152222314131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1.3425069191960943E-2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2.685013838392189E-2"/>
                </c:manualLayout>
              </c:layout>
              <c:showVal val="1"/>
            </c:dLbl>
            <c:dLbl>
              <c:idx val="12"/>
              <c:layout>
                <c:manualLayout>
                  <c:x val="0"/>
                  <c:y val="4.2960221414275031E-2"/>
                </c:manualLayout>
              </c:layout>
              <c:showVal val="1"/>
            </c:dLbl>
            <c:dLbl>
              <c:idx val="13"/>
              <c:layout>
                <c:manualLayout>
                  <c:x val="5.2723996236860343E-17"/>
                  <c:y val="4.833024909105943E-2"/>
                </c:manualLayout>
              </c:layout>
              <c:showVal val="1"/>
            </c:dLbl>
            <c:numFmt formatCode="#,##0" sourceLinked="0"/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'[5]--2'!$A$66:$A$94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'[5]--2'!$I$66:$I$94</c:f>
              <c:numCache>
                <c:formatCode>General</c:formatCode>
                <c:ptCount val="29"/>
                <c:pt idx="0">
                  <c:v>0</c:v>
                </c:pt>
                <c:pt idx="1">
                  <c:v>3958.8280632411006</c:v>
                </c:pt>
                <c:pt idx="2">
                  <c:v>207.82806324110061</c:v>
                </c:pt>
                <c:pt idx="3">
                  <c:v>3767.8280632411006</c:v>
                </c:pt>
                <c:pt idx="4">
                  <c:v>3287.8280632411006</c:v>
                </c:pt>
                <c:pt idx="5">
                  <c:v>289.82806324110061</c:v>
                </c:pt>
                <c:pt idx="6">
                  <c:v>6728.8280632411006</c:v>
                </c:pt>
                <c:pt idx="7">
                  <c:v>5906.8280632411006</c:v>
                </c:pt>
                <c:pt idx="8">
                  <c:v>2430.8280632411006</c:v>
                </c:pt>
                <c:pt idx="9">
                  <c:v>5047.8280632411006</c:v>
                </c:pt>
                <c:pt idx="10">
                  <c:v>5320.8280632411006</c:v>
                </c:pt>
                <c:pt idx="11">
                  <c:v>7374.8280632411006</c:v>
                </c:pt>
                <c:pt idx="12">
                  <c:v>7267.8280632411006</c:v>
                </c:pt>
                <c:pt idx="13">
                  <c:v>4030.8280632411006</c:v>
                </c:pt>
                <c:pt idx="14">
                  <c:v>8565.8280632411006</c:v>
                </c:pt>
                <c:pt idx="15">
                  <c:v>5692.8280632411006</c:v>
                </c:pt>
                <c:pt idx="16">
                  <c:v>10016.828063241101</c:v>
                </c:pt>
                <c:pt idx="17">
                  <c:v>5153.8280632411006</c:v>
                </c:pt>
                <c:pt idx="18">
                  <c:v>5726.8280632411006</c:v>
                </c:pt>
                <c:pt idx="19">
                  <c:v>9939.8280632411006</c:v>
                </c:pt>
                <c:pt idx="20">
                  <c:v>8050.8280632411006</c:v>
                </c:pt>
                <c:pt idx="21">
                  <c:v>7088.8280632411006</c:v>
                </c:pt>
                <c:pt idx="22">
                  <c:v>6165.8280632411006</c:v>
                </c:pt>
                <c:pt idx="23">
                  <c:v>7840.8280632411006</c:v>
                </c:pt>
                <c:pt idx="24">
                  <c:v>9598.8280632411006</c:v>
                </c:pt>
                <c:pt idx="25">
                  <c:v>9281.8280632411006</c:v>
                </c:pt>
                <c:pt idx="26">
                  <c:v>6260.8280632411006</c:v>
                </c:pt>
                <c:pt idx="27">
                  <c:v>9776.8280632411006</c:v>
                </c:pt>
                <c:pt idx="28">
                  <c:v>9463.8280632411006</c:v>
                </c:pt>
              </c:numCache>
            </c:numRef>
          </c:val>
        </c:ser>
        <c:dLbls/>
        <c:gapWidth val="300"/>
        <c:overlap val="100"/>
        <c:serLines/>
        <c:axId val="111260800"/>
        <c:axId val="111262336"/>
      </c:barChart>
      <c:lineChart>
        <c:grouping val="standard"/>
        <c:ser>
          <c:idx val="1"/>
          <c:order val="0"/>
          <c:tx>
            <c:strRef>
              <c:f>'[5]--2'!$B$65</c:f>
              <c:strCache>
                <c:ptCount val="1"/>
                <c:pt idx="0">
                  <c:v>nominální mzda v Kč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'[5]--2'!$A$66:$A$94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'[5]--2'!$B$66:$B$94</c:f>
              <c:numCache>
                <c:formatCode>General</c:formatCode>
                <c:ptCount val="29"/>
                <c:pt idx="0">
                  <c:v>26002.828063241101</c:v>
                </c:pt>
                <c:pt idx="1">
                  <c:v>26002.828063241101</c:v>
                </c:pt>
                <c:pt idx="2">
                  <c:v>26002.828063241101</c:v>
                </c:pt>
                <c:pt idx="3">
                  <c:v>26002.828063241101</c:v>
                </c:pt>
                <c:pt idx="4">
                  <c:v>26002.828063241101</c:v>
                </c:pt>
                <c:pt idx="5">
                  <c:v>26002.828063241101</c:v>
                </c:pt>
                <c:pt idx="6">
                  <c:v>26002.828063241101</c:v>
                </c:pt>
                <c:pt idx="7">
                  <c:v>26002.828063241101</c:v>
                </c:pt>
                <c:pt idx="8">
                  <c:v>26002.828063241101</c:v>
                </c:pt>
                <c:pt idx="9">
                  <c:v>26002.828063241101</c:v>
                </c:pt>
                <c:pt idx="10">
                  <c:v>26002.828063241101</c:v>
                </c:pt>
                <c:pt idx="11">
                  <c:v>26002.828063241101</c:v>
                </c:pt>
                <c:pt idx="12">
                  <c:v>26002.828063241101</c:v>
                </c:pt>
                <c:pt idx="13">
                  <c:v>26002.828063241101</c:v>
                </c:pt>
                <c:pt idx="14">
                  <c:v>26002.828063241101</c:v>
                </c:pt>
                <c:pt idx="15">
                  <c:v>26002.828063241101</c:v>
                </c:pt>
                <c:pt idx="16">
                  <c:v>26002.828063241101</c:v>
                </c:pt>
                <c:pt idx="17">
                  <c:v>26002.828063241101</c:v>
                </c:pt>
                <c:pt idx="18">
                  <c:v>26002.828063241101</c:v>
                </c:pt>
                <c:pt idx="19">
                  <c:v>26002.828063241101</c:v>
                </c:pt>
                <c:pt idx="20">
                  <c:v>26002.828063241101</c:v>
                </c:pt>
                <c:pt idx="21">
                  <c:v>26002.828063241101</c:v>
                </c:pt>
                <c:pt idx="22">
                  <c:v>26002.828063241101</c:v>
                </c:pt>
                <c:pt idx="23">
                  <c:v>26002.828063241101</c:v>
                </c:pt>
                <c:pt idx="24">
                  <c:v>26002.828063241101</c:v>
                </c:pt>
                <c:pt idx="25">
                  <c:v>26002.828063241101</c:v>
                </c:pt>
                <c:pt idx="26">
                  <c:v>26002.828063241101</c:v>
                </c:pt>
                <c:pt idx="27">
                  <c:v>26002.828063241101</c:v>
                </c:pt>
                <c:pt idx="28">
                  <c:v>26002.828063241101</c:v>
                </c:pt>
              </c:numCache>
            </c:numRef>
          </c:val>
        </c:ser>
        <c:dLbls/>
        <c:marker val="1"/>
        <c:axId val="111260800"/>
        <c:axId val="111262336"/>
      </c:lineChart>
      <c:catAx>
        <c:axId val="111260800"/>
        <c:scaling>
          <c:orientation val="minMax"/>
        </c:scaling>
        <c:axPos val="b"/>
        <c:majorTickMark val="none"/>
        <c:tickLblPos val="nextTo"/>
        <c:crossAx val="111262336"/>
        <c:crosses val="autoZero"/>
        <c:auto val="1"/>
        <c:lblAlgn val="ctr"/>
        <c:lblOffset val="100"/>
      </c:catAx>
      <c:valAx>
        <c:axId val="111262336"/>
        <c:scaling>
          <c:orientation val="minMax"/>
        </c:scaling>
        <c:axPos val="l"/>
        <c:majorGridlines/>
        <c:numFmt formatCode="General" sourceLinked="1"/>
        <c:tickLblPos val="nextTo"/>
        <c:crossAx val="11126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54270374525501"/>
          <c:y val="0.38760156114421762"/>
          <c:w val="9.8203680042187949E-2"/>
          <c:h val="0.42298334648768338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/>
            </a:pPr>
            <a:r>
              <a:rPr lang="cs-CZ" sz="900" b="1"/>
              <a:t>Tab. 2) PREDIKCE - Rozdíl mezi průměrným platem organizace a nominální průměrnou mzdou ČR (dle ČSÚ) za rok 2016 </a:t>
            </a:r>
            <a:r>
              <a:rPr lang="cs-CZ" sz="900" b="0" i="0" u="none" strike="noStrike" baseline="0">
                <a:effectLst/>
              </a:rPr>
              <a:t>/s horizontálou nominální mzdy/</a:t>
            </a:r>
            <a:endParaRPr lang="cs-CZ" sz="900" b="1"/>
          </a:p>
        </c:rich>
      </c:tx>
      <c:layout>
        <c:manualLayout>
          <c:xMode val="edge"/>
          <c:yMode val="edge"/>
          <c:x val="6.7823722604202233E-2"/>
          <c:y val="1.976814756463673E-2"/>
        </c:manualLayout>
      </c:layout>
    </c:title>
    <c:plotArea>
      <c:layout>
        <c:manualLayout>
          <c:layoutTarget val="inner"/>
          <c:xMode val="edge"/>
          <c:yMode val="edge"/>
          <c:x val="6.8496750582233576E-2"/>
          <c:y val="8.0505015903170538E-2"/>
          <c:w val="0.79633102424961366"/>
          <c:h val="0.66840490396573238"/>
        </c:manualLayout>
      </c:layout>
      <c:barChart>
        <c:barDir val="col"/>
        <c:grouping val="stacked"/>
        <c:ser>
          <c:idx val="0"/>
          <c:order val="1"/>
          <c:tx>
            <c:strRef>
              <c:f>'[5]--2'!$H$98</c:f>
              <c:strCache>
                <c:ptCount val="1"/>
                <c:pt idx="0">
                  <c:v>Průměrný plat (Kč) 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2"/>
              <c:layout>
                <c:manualLayout>
                  <c:x val="0"/>
                  <c:y val="-3.7999994015748981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1.9954416300772708E-17"/>
                  <c:y val="-4.799999244094609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2.7999995590551878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4.599999275590673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1.7999997165354779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3.999999370078839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0"/>
                  <c:y val="-4.799999244094609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1.1999998110236517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-1.0884352808668678E-3"/>
                  <c:y val="-5.1999991811024916E-2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9.9999984251971721E-3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0"/>
                  <c:y val="-1.1999998110236517E-2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20"/>
              <c:layout>
                <c:manualLayout>
                  <c:x val="7.9817665203090844E-17"/>
                  <c:y val="1.1999998110236445E-2"/>
                </c:manualLayout>
              </c:layout>
              <c:dLblPos val="ctr"/>
              <c:showVal val="1"/>
            </c:dLbl>
            <c:dLbl>
              <c:idx val="22"/>
              <c:layout>
                <c:manualLayout>
                  <c:x val="0"/>
                  <c:y val="1.9999996850394192E-2"/>
                </c:manualLayout>
              </c:layout>
              <c:dLblPos val="ctr"/>
              <c:showVal val="1"/>
            </c:dLbl>
            <c:dLbl>
              <c:idx val="23"/>
              <c:layout>
                <c:manualLayout>
                  <c:x val="0"/>
                  <c:y val="-9.9999984251970993E-3"/>
                </c:manualLayout>
              </c:layout>
              <c:dLblPos val="ctr"/>
              <c:showVal val="1"/>
            </c:dLbl>
            <c:dLbl>
              <c:idx val="25"/>
              <c:layout>
                <c:manualLayout>
                  <c:x val="0"/>
                  <c:y val="-5.9999990551181884E-3"/>
                </c:manualLayout>
              </c:layout>
              <c:dLblPos val="ctr"/>
              <c:showVal val="1"/>
            </c:dLbl>
            <c:dLbl>
              <c:idx val="26"/>
              <c:layout>
                <c:manualLayout>
                  <c:x val="-7.9817665203090844E-17"/>
                  <c:y val="-1.5999997480315432E-2"/>
                </c:manualLayout>
              </c:layout>
              <c:dLblPos val="ctr"/>
              <c:showVal val="1"/>
            </c:dLbl>
            <c:dLbl>
              <c:idx val="28"/>
              <c:layout>
                <c:manualLayout>
                  <c:x val="1.0884352808668678E-3"/>
                  <c:y val="-2.1999996535433615E-2"/>
                </c:manualLayout>
              </c:layout>
              <c:dLblPos val="ctr"/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dLblPos val="ctr"/>
            <c:showVal val="1"/>
          </c:dLbls>
          <c:cat>
            <c:strRef>
              <c:f>'[5]--2'!$A$99:$A$127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'[5]--2'!$H$99:$H$127</c:f>
              <c:numCache>
                <c:formatCode>General</c:formatCode>
                <c:ptCount val="29"/>
                <c:pt idx="0">
                  <c:v>47276</c:v>
                </c:pt>
                <c:pt idx="1">
                  <c:v>23118</c:v>
                </c:pt>
                <c:pt idx="2">
                  <c:v>27659</c:v>
                </c:pt>
                <c:pt idx="3">
                  <c:v>23321</c:v>
                </c:pt>
                <c:pt idx="4">
                  <c:v>23821</c:v>
                </c:pt>
                <c:pt idx="5">
                  <c:v>27850</c:v>
                </c:pt>
                <c:pt idx="6">
                  <c:v>20213</c:v>
                </c:pt>
                <c:pt idx="7">
                  <c:v>21476</c:v>
                </c:pt>
                <c:pt idx="8">
                  <c:v>24832</c:v>
                </c:pt>
                <c:pt idx="9">
                  <c:v>21347</c:v>
                </c:pt>
                <c:pt idx="10">
                  <c:v>21886</c:v>
                </c:pt>
                <c:pt idx="11">
                  <c:v>20457</c:v>
                </c:pt>
                <c:pt idx="12">
                  <c:v>19888</c:v>
                </c:pt>
                <c:pt idx="13">
                  <c:v>23314</c:v>
                </c:pt>
                <c:pt idx="14">
                  <c:v>18720</c:v>
                </c:pt>
                <c:pt idx="15">
                  <c:v>21783</c:v>
                </c:pt>
                <c:pt idx="16">
                  <c:v>17170</c:v>
                </c:pt>
                <c:pt idx="17">
                  <c:v>22180</c:v>
                </c:pt>
                <c:pt idx="18">
                  <c:v>19883</c:v>
                </c:pt>
                <c:pt idx="19">
                  <c:v>18139</c:v>
                </c:pt>
                <c:pt idx="20">
                  <c:v>20066</c:v>
                </c:pt>
                <c:pt idx="21">
                  <c:v>20810</c:v>
                </c:pt>
                <c:pt idx="22">
                  <c:v>21353</c:v>
                </c:pt>
                <c:pt idx="23">
                  <c:v>19425</c:v>
                </c:pt>
                <c:pt idx="24">
                  <c:v>18902</c:v>
                </c:pt>
                <c:pt idx="25">
                  <c:v>17010</c:v>
                </c:pt>
                <c:pt idx="26">
                  <c:v>21354</c:v>
                </c:pt>
                <c:pt idx="27">
                  <c:v>18087</c:v>
                </c:pt>
                <c:pt idx="28">
                  <c:v>18251</c:v>
                </c:pt>
              </c:numCache>
            </c:numRef>
          </c:val>
        </c:ser>
        <c:ser>
          <c:idx val="4"/>
          <c:order val="2"/>
          <c:tx>
            <c:strRef>
              <c:f>'[5]--2'!$I$98</c:f>
              <c:strCache>
                <c:ptCount val="1"/>
                <c:pt idx="0">
                  <c:v>rozdíl mezi průměrným platem organizace a nominální průměrnou mzdou (dle ČSÚ)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0"/>
                  <c:y val="-2.9535152222314079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6110083030353134E-2"/>
                </c:manualLayout>
              </c:layout>
              <c:showVal val="1"/>
            </c:dLbl>
            <c:dLbl>
              <c:idx val="6"/>
              <c:layout>
                <c:manualLayout>
                  <c:x val="2.6361998118430165E-17"/>
                  <c:y val="-2.685013838392189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2220166060706316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1.074005535356875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2.9535152222314131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1.3425069191960943E-2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2.685013838392189E-2"/>
                </c:manualLayout>
              </c:layout>
              <c:showVal val="1"/>
            </c:dLbl>
            <c:dLbl>
              <c:idx val="12"/>
              <c:layout>
                <c:manualLayout>
                  <c:x val="0"/>
                  <c:y val="4.2960221414275031E-2"/>
                </c:manualLayout>
              </c:layout>
              <c:showVal val="1"/>
            </c:dLbl>
            <c:dLbl>
              <c:idx val="13"/>
              <c:layout>
                <c:manualLayout>
                  <c:x val="5.2723996236860343E-17"/>
                  <c:y val="4.833024909105943E-2"/>
                </c:manualLayout>
              </c:layout>
              <c:showVal val="1"/>
            </c:dLbl>
            <c:numFmt formatCode="#,##0" sourceLinked="0"/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'[5]--2'!$A$99:$A$127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'[5]--2'!$I$99:$I$127</c:f>
              <c:numCache>
                <c:formatCode>General</c:formatCode>
                <c:ptCount val="29"/>
                <c:pt idx="0">
                  <c:v>0</c:v>
                </c:pt>
                <c:pt idx="1">
                  <c:v>3833.4545454545514</c:v>
                </c:pt>
                <c:pt idx="2">
                  <c:v>0</c:v>
                </c:pt>
                <c:pt idx="3">
                  <c:v>3630.4545454545514</c:v>
                </c:pt>
                <c:pt idx="4">
                  <c:v>3130.4545454545514</c:v>
                </c:pt>
                <c:pt idx="5">
                  <c:v>0</c:v>
                </c:pt>
                <c:pt idx="6">
                  <c:v>6738.4545454545514</c:v>
                </c:pt>
                <c:pt idx="7">
                  <c:v>5475.4545454545514</c:v>
                </c:pt>
                <c:pt idx="8">
                  <c:v>2119.4545454545514</c:v>
                </c:pt>
                <c:pt idx="9">
                  <c:v>5604.4545454545514</c:v>
                </c:pt>
                <c:pt idx="10">
                  <c:v>5065.4545454545514</c:v>
                </c:pt>
                <c:pt idx="11">
                  <c:v>6494.4545454545514</c:v>
                </c:pt>
                <c:pt idx="12">
                  <c:v>7063.4545454545514</c:v>
                </c:pt>
                <c:pt idx="13">
                  <c:v>3637.4545454545514</c:v>
                </c:pt>
                <c:pt idx="14">
                  <c:v>8231.4545454545514</c:v>
                </c:pt>
                <c:pt idx="15">
                  <c:v>5168.4545454545514</c:v>
                </c:pt>
                <c:pt idx="16">
                  <c:v>9781.4545454545514</c:v>
                </c:pt>
                <c:pt idx="17">
                  <c:v>4771.4545454545514</c:v>
                </c:pt>
                <c:pt idx="18">
                  <c:v>7068.4545454545514</c:v>
                </c:pt>
                <c:pt idx="19">
                  <c:v>8812.4545454545514</c:v>
                </c:pt>
                <c:pt idx="20">
                  <c:v>6885.4545454545514</c:v>
                </c:pt>
                <c:pt idx="21">
                  <c:v>6141.4545454545514</c:v>
                </c:pt>
                <c:pt idx="22">
                  <c:v>5598.4545454545514</c:v>
                </c:pt>
                <c:pt idx="23">
                  <c:v>7526.4545454545514</c:v>
                </c:pt>
                <c:pt idx="24">
                  <c:v>8049.4545454545514</c:v>
                </c:pt>
                <c:pt idx="25">
                  <c:v>9941.4545454545514</c:v>
                </c:pt>
                <c:pt idx="26">
                  <c:v>5597.4545454545514</c:v>
                </c:pt>
                <c:pt idx="27">
                  <c:v>8864.4545454545514</c:v>
                </c:pt>
                <c:pt idx="28">
                  <c:v>8700.4545454545514</c:v>
                </c:pt>
              </c:numCache>
            </c:numRef>
          </c:val>
        </c:ser>
        <c:dLbls/>
        <c:gapWidth val="300"/>
        <c:overlap val="100"/>
        <c:serLines/>
        <c:axId val="111343488"/>
        <c:axId val="111345024"/>
      </c:barChart>
      <c:lineChart>
        <c:grouping val="standard"/>
        <c:ser>
          <c:idx val="1"/>
          <c:order val="0"/>
          <c:tx>
            <c:strRef>
              <c:f>'[5]--2'!$B$98</c:f>
              <c:strCache>
                <c:ptCount val="1"/>
                <c:pt idx="0">
                  <c:v>nominální mzda v Kč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'[5]--2'!$A$99:$A$127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'[5]--2'!$B$99:$B$127</c:f>
              <c:numCache>
                <c:formatCode>General</c:formatCode>
                <c:ptCount val="29"/>
                <c:pt idx="0">
                  <c:v>26951.454545454551</c:v>
                </c:pt>
                <c:pt idx="1">
                  <c:v>26951.454545454551</c:v>
                </c:pt>
                <c:pt idx="2">
                  <c:v>26951.454545454551</c:v>
                </c:pt>
                <c:pt idx="3">
                  <c:v>26951.454545454551</c:v>
                </c:pt>
                <c:pt idx="4">
                  <c:v>26951.454545454551</c:v>
                </c:pt>
                <c:pt idx="5">
                  <c:v>26951.454545454551</c:v>
                </c:pt>
                <c:pt idx="6">
                  <c:v>26951.454545454551</c:v>
                </c:pt>
                <c:pt idx="7">
                  <c:v>26951.454545454551</c:v>
                </c:pt>
                <c:pt idx="8">
                  <c:v>26951.454545454551</c:v>
                </c:pt>
                <c:pt idx="9">
                  <c:v>26951.454545454551</c:v>
                </c:pt>
                <c:pt idx="10">
                  <c:v>26951.454545454551</c:v>
                </c:pt>
                <c:pt idx="11">
                  <c:v>26951.454545454551</c:v>
                </c:pt>
                <c:pt idx="12">
                  <c:v>26951.454545454551</c:v>
                </c:pt>
                <c:pt idx="13">
                  <c:v>26951.454545454551</c:v>
                </c:pt>
                <c:pt idx="14">
                  <c:v>26951.454545454551</c:v>
                </c:pt>
                <c:pt idx="15">
                  <c:v>26951.454545454551</c:v>
                </c:pt>
                <c:pt idx="16">
                  <c:v>26951.454545454551</c:v>
                </c:pt>
                <c:pt idx="17">
                  <c:v>26951.454545454551</c:v>
                </c:pt>
                <c:pt idx="18">
                  <c:v>26951.454545454551</c:v>
                </c:pt>
                <c:pt idx="19">
                  <c:v>26951.454545454551</c:v>
                </c:pt>
                <c:pt idx="20">
                  <c:v>26951.454545454551</c:v>
                </c:pt>
                <c:pt idx="21">
                  <c:v>26951.454545454551</c:v>
                </c:pt>
                <c:pt idx="22">
                  <c:v>26951.454545454551</c:v>
                </c:pt>
                <c:pt idx="23">
                  <c:v>26951.454545454551</c:v>
                </c:pt>
                <c:pt idx="24">
                  <c:v>26951.454545454551</c:v>
                </c:pt>
                <c:pt idx="25">
                  <c:v>26951.454545454551</c:v>
                </c:pt>
                <c:pt idx="26">
                  <c:v>26951.454545454551</c:v>
                </c:pt>
                <c:pt idx="27">
                  <c:v>26951.454545454551</c:v>
                </c:pt>
                <c:pt idx="28">
                  <c:v>26951.454545454551</c:v>
                </c:pt>
              </c:numCache>
            </c:numRef>
          </c:val>
        </c:ser>
        <c:dLbls/>
        <c:marker val="1"/>
        <c:axId val="111343488"/>
        <c:axId val="111345024"/>
      </c:lineChart>
      <c:catAx>
        <c:axId val="111343488"/>
        <c:scaling>
          <c:orientation val="minMax"/>
        </c:scaling>
        <c:axPos val="b"/>
        <c:majorTickMark val="none"/>
        <c:tickLblPos val="nextTo"/>
        <c:crossAx val="111345024"/>
        <c:crosses val="autoZero"/>
        <c:auto val="1"/>
        <c:lblAlgn val="ctr"/>
        <c:lblOffset val="100"/>
      </c:catAx>
      <c:valAx>
        <c:axId val="111345024"/>
        <c:scaling>
          <c:orientation val="minMax"/>
        </c:scaling>
        <c:axPos val="l"/>
        <c:majorGridlines/>
        <c:numFmt formatCode="General" sourceLinked="1"/>
        <c:tickLblPos val="nextTo"/>
        <c:crossAx val="11134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54270374525501"/>
          <c:y val="0.38760156114421762"/>
          <c:w val="9.8203680042187949E-2"/>
          <c:h val="0.42298334648768338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/>
            </a:pPr>
            <a:r>
              <a:rPr lang="cs-CZ" sz="900" b="1"/>
              <a:t>Tab. 4) PREDIKCE - Rozdíl mezi průměrným platem organizace a nominální průměrnou mzdou kraje (dle ČSÚ) za rok 2016</a:t>
            </a:r>
            <a:r>
              <a:rPr lang="cs-CZ" sz="900" b="0"/>
              <a:t> /s horizontálou nominální mzdy/</a:t>
            </a:r>
            <a:endParaRPr lang="cs-CZ" sz="900" b="1"/>
          </a:p>
        </c:rich>
      </c:tx>
      <c:layout>
        <c:manualLayout>
          <c:xMode val="edge"/>
          <c:yMode val="edge"/>
          <c:x val="7.0687230685467173E-2"/>
          <c:y val="1.4351657906350767E-2"/>
        </c:manualLayout>
      </c:layout>
    </c:title>
    <c:plotArea>
      <c:layout>
        <c:manualLayout>
          <c:layoutTarget val="inner"/>
          <c:xMode val="edge"/>
          <c:yMode val="edge"/>
          <c:x val="6.8496750582233576E-2"/>
          <c:y val="8.0505015903170538E-2"/>
          <c:w val="0.78451827935733953"/>
          <c:h val="0.67137432886007764"/>
        </c:manualLayout>
      </c:layout>
      <c:barChart>
        <c:barDir val="col"/>
        <c:grouping val="stacked"/>
        <c:ser>
          <c:idx val="0"/>
          <c:order val="1"/>
          <c:tx>
            <c:strRef>
              <c:f>'[5]--2'!$E$98</c:f>
              <c:strCache>
                <c:ptCount val="1"/>
                <c:pt idx="0">
                  <c:v>Průměrný plat (Kč) 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Lbls>
            <c:dLbl>
              <c:idx val="2"/>
              <c:layout>
                <c:manualLayout>
                  <c:x val="0"/>
                  <c:y val="-3.7999994015748981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1.9954416300772708E-17"/>
                  <c:y val="-4.799999244094609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2.7999995590551878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4.599999275590673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1.7999997165354779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3.999999370078839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0"/>
                  <c:y val="-4.799999244094609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1.1999998110236517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-1.0884352808668678E-3"/>
                  <c:y val="-5.1999991811024916E-2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9.9999984251971721E-3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0"/>
                  <c:y val="-1.1999998110236517E-2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2.1768705617337351E-3"/>
                  <c:y val="-3.7999994015748981E-2"/>
                </c:manualLayout>
              </c:layout>
              <c:dLblPos val="ctr"/>
              <c:showVal val="1"/>
            </c:dLbl>
            <c:dLbl>
              <c:idx val="20"/>
              <c:layout>
                <c:manualLayout>
                  <c:x val="7.9817665203090844E-17"/>
                  <c:y val="1.1999998110236445E-2"/>
                </c:manualLayout>
              </c:layout>
              <c:dLblPos val="ctr"/>
              <c:showVal val="1"/>
            </c:dLbl>
            <c:dLbl>
              <c:idx val="22"/>
              <c:layout>
                <c:manualLayout>
                  <c:x val="0"/>
                  <c:y val="1.9999996850394192E-2"/>
                </c:manualLayout>
              </c:layout>
              <c:dLblPos val="ctr"/>
              <c:showVal val="1"/>
            </c:dLbl>
            <c:dLbl>
              <c:idx val="23"/>
              <c:layout>
                <c:manualLayout>
                  <c:x val="0"/>
                  <c:y val="-9.9999984251970993E-3"/>
                </c:manualLayout>
              </c:layout>
              <c:dLblPos val="ctr"/>
              <c:showVal val="1"/>
            </c:dLbl>
            <c:dLbl>
              <c:idx val="25"/>
              <c:layout>
                <c:manualLayout>
                  <c:x val="0"/>
                  <c:y val="-5.9999990551181884E-3"/>
                </c:manualLayout>
              </c:layout>
              <c:dLblPos val="ctr"/>
              <c:showVal val="1"/>
            </c:dLbl>
            <c:dLbl>
              <c:idx val="26"/>
              <c:layout>
                <c:manualLayout>
                  <c:x val="-7.9817665203090844E-17"/>
                  <c:y val="-1.5999997480315432E-2"/>
                </c:manualLayout>
              </c:layout>
              <c:dLblPos val="ctr"/>
              <c:showVal val="1"/>
            </c:dLbl>
            <c:dLbl>
              <c:idx val="28"/>
              <c:layout>
                <c:manualLayout>
                  <c:x val="1.0884352808668678E-3"/>
                  <c:y val="-2.1999996535433615E-2"/>
                </c:manualLayout>
              </c:layout>
              <c:dLblPos val="ctr"/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dLblPos val="ctr"/>
            <c:showVal val="1"/>
          </c:dLbls>
          <c:cat>
            <c:strRef>
              <c:f>'[5]--2'!$A$99:$A$127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'[5]--2'!$E$99:$E$127</c:f>
              <c:numCache>
                <c:formatCode>General</c:formatCode>
                <c:ptCount val="29"/>
                <c:pt idx="0">
                  <c:v>47276</c:v>
                </c:pt>
                <c:pt idx="1">
                  <c:v>23118</c:v>
                </c:pt>
                <c:pt idx="2">
                  <c:v>27659</c:v>
                </c:pt>
                <c:pt idx="3">
                  <c:v>23321</c:v>
                </c:pt>
                <c:pt idx="4">
                  <c:v>23821</c:v>
                </c:pt>
                <c:pt idx="5">
                  <c:v>27850</c:v>
                </c:pt>
                <c:pt idx="6">
                  <c:v>20213</c:v>
                </c:pt>
                <c:pt idx="7">
                  <c:v>21476</c:v>
                </c:pt>
                <c:pt idx="8">
                  <c:v>24832</c:v>
                </c:pt>
                <c:pt idx="9">
                  <c:v>21347</c:v>
                </c:pt>
                <c:pt idx="10">
                  <c:v>21886</c:v>
                </c:pt>
                <c:pt idx="11">
                  <c:v>20457</c:v>
                </c:pt>
                <c:pt idx="12">
                  <c:v>19888</c:v>
                </c:pt>
                <c:pt idx="13">
                  <c:v>23314</c:v>
                </c:pt>
                <c:pt idx="14">
                  <c:v>18720</c:v>
                </c:pt>
                <c:pt idx="15">
                  <c:v>21783</c:v>
                </c:pt>
                <c:pt idx="16">
                  <c:v>17170</c:v>
                </c:pt>
                <c:pt idx="17">
                  <c:v>22180</c:v>
                </c:pt>
                <c:pt idx="18">
                  <c:v>19883</c:v>
                </c:pt>
                <c:pt idx="19">
                  <c:v>18139</c:v>
                </c:pt>
                <c:pt idx="20">
                  <c:v>20066</c:v>
                </c:pt>
                <c:pt idx="21">
                  <c:v>20810</c:v>
                </c:pt>
                <c:pt idx="22">
                  <c:v>21353</c:v>
                </c:pt>
                <c:pt idx="23">
                  <c:v>19425</c:v>
                </c:pt>
                <c:pt idx="24">
                  <c:v>18902</c:v>
                </c:pt>
                <c:pt idx="25">
                  <c:v>17010</c:v>
                </c:pt>
                <c:pt idx="26">
                  <c:v>21354</c:v>
                </c:pt>
                <c:pt idx="27">
                  <c:v>18087</c:v>
                </c:pt>
                <c:pt idx="28">
                  <c:v>18251</c:v>
                </c:pt>
              </c:numCache>
            </c:numRef>
          </c:val>
        </c:ser>
        <c:ser>
          <c:idx val="4"/>
          <c:order val="2"/>
          <c:tx>
            <c:strRef>
              <c:f>'[5]--2'!$F$98</c:f>
              <c:strCache>
                <c:ptCount val="1"/>
                <c:pt idx="0">
                  <c:v>rozdíl mezi průměrným platem organizace a nominální průměrnou mzdou kraje (dle ČSÚ)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0"/>
                  <c:y val="-2.9535152222314079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6110083030353134E-2"/>
                </c:manualLayout>
              </c:layout>
              <c:showVal val="1"/>
            </c:dLbl>
            <c:dLbl>
              <c:idx val="6"/>
              <c:layout>
                <c:manualLayout>
                  <c:x val="2.6361998118430165E-17"/>
                  <c:y val="-2.685013838392189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2220166060706316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1.074005535356875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2.9535152222314131E-2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1.3425069191960943E-2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2.685013838392189E-2"/>
                </c:manualLayout>
              </c:layout>
              <c:showVal val="1"/>
            </c:dLbl>
            <c:dLbl>
              <c:idx val="12"/>
              <c:layout>
                <c:manualLayout>
                  <c:x val="0"/>
                  <c:y val="4.2960221414275031E-2"/>
                </c:manualLayout>
              </c:layout>
              <c:showVal val="1"/>
            </c:dLbl>
            <c:dLbl>
              <c:idx val="13"/>
              <c:layout>
                <c:manualLayout>
                  <c:x val="5.2723996236860343E-17"/>
                  <c:y val="4.833024909105943E-2"/>
                </c:manualLayout>
              </c:layout>
              <c:showVal val="1"/>
            </c:dLbl>
            <c:txPr>
              <a:bodyPr rot="-3000000"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'[5]--2'!$A$99:$A$127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'[5]--2'!$F$99:$F$127</c:f>
              <c:numCache>
                <c:formatCode>General</c:formatCode>
                <c:ptCount val="29"/>
                <c:pt idx="0">
                  <c:v>0</c:v>
                </c:pt>
                <c:pt idx="1">
                  <c:v>11003</c:v>
                </c:pt>
                <c:pt idx="2">
                  <c:v>6462</c:v>
                </c:pt>
                <c:pt idx="3">
                  <c:v>10800</c:v>
                </c:pt>
                <c:pt idx="4">
                  <c:v>10300</c:v>
                </c:pt>
                <c:pt idx="5">
                  <c:v>6271</c:v>
                </c:pt>
                <c:pt idx="6">
                  <c:v>13908</c:v>
                </c:pt>
                <c:pt idx="7">
                  <c:v>12645</c:v>
                </c:pt>
                <c:pt idx="8">
                  <c:v>9289</c:v>
                </c:pt>
                <c:pt idx="9">
                  <c:v>12774</c:v>
                </c:pt>
                <c:pt idx="10">
                  <c:v>12235</c:v>
                </c:pt>
                <c:pt idx="11">
                  <c:v>13664</c:v>
                </c:pt>
                <c:pt idx="12">
                  <c:v>14233</c:v>
                </c:pt>
                <c:pt idx="13">
                  <c:v>10807</c:v>
                </c:pt>
                <c:pt idx="14">
                  <c:v>8331</c:v>
                </c:pt>
                <c:pt idx="15">
                  <c:v>2840</c:v>
                </c:pt>
                <c:pt idx="16">
                  <c:v>7110</c:v>
                </c:pt>
                <c:pt idx="17">
                  <c:v>3169</c:v>
                </c:pt>
                <c:pt idx="18">
                  <c:v>4378</c:v>
                </c:pt>
                <c:pt idx="19">
                  <c:v>8229</c:v>
                </c:pt>
                <c:pt idx="20">
                  <c:v>6302</c:v>
                </c:pt>
                <c:pt idx="21">
                  <c:v>5558</c:v>
                </c:pt>
                <c:pt idx="22">
                  <c:v>5015</c:v>
                </c:pt>
                <c:pt idx="23">
                  <c:v>6943</c:v>
                </c:pt>
                <c:pt idx="24">
                  <c:v>7466</c:v>
                </c:pt>
                <c:pt idx="25">
                  <c:v>7074</c:v>
                </c:pt>
                <c:pt idx="26">
                  <c:v>2412</c:v>
                </c:pt>
                <c:pt idx="27">
                  <c:v>5679</c:v>
                </c:pt>
                <c:pt idx="28">
                  <c:v>6322</c:v>
                </c:pt>
              </c:numCache>
            </c:numRef>
          </c:val>
        </c:ser>
        <c:dLbls/>
        <c:gapWidth val="300"/>
        <c:overlap val="100"/>
        <c:serLines/>
        <c:axId val="134768896"/>
        <c:axId val="134787072"/>
      </c:barChart>
      <c:lineChart>
        <c:grouping val="standard"/>
        <c:ser>
          <c:idx val="3"/>
          <c:order val="0"/>
          <c:tx>
            <c:strRef>
              <c:f>'[5]--2'!$B$98</c:f>
              <c:strCache>
                <c:ptCount val="1"/>
                <c:pt idx="0">
                  <c:v>nominální mzda v Kč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'[5]--2'!$A$99:$A$127</c:f>
              <c:strCache>
                <c:ptCount val="29"/>
                <c:pt idx="0">
                  <c:v>Česká filharmonie</c:v>
                </c:pt>
                <c:pt idx="1">
                  <c:v>Knihovna a tiskárna pro nevidomé K. E. Macana</c:v>
                </c:pt>
                <c:pt idx="2">
                  <c:v>Národní divadlo</c:v>
                </c:pt>
                <c:pt idx="3">
                  <c:v>Národní informační a poradenské středisko pro kulturu</c:v>
                </c:pt>
                <c:pt idx="4">
                  <c:v>Památník národního písemnictví</c:v>
                </c:pt>
                <c:pt idx="5">
                  <c:v>Pražský filharmonický sbor</c:v>
                </c:pt>
                <c:pt idx="6">
                  <c:v>Institut umění - Divadelní ústav</c:v>
                </c:pt>
                <c:pt idx="7">
                  <c:v>Národní filmový archiv</c:v>
                </c:pt>
                <c:pt idx="8">
                  <c:v>Národní galerie Praha</c:v>
                </c:pt>
                <c:pt idx="9">
                  <c:v>Národní knihovna ČR</c:v>
                </c:pt>
                <c:pt idx="10">
                  <c:v>Národní muzeum</c:v>
                </c:pt>
                <c:pt idx="11">
                  <c:v>Národní památkový ústav</c:v>
                </c:pt>
                <c:pt idx="12">
                  <c:v>Národní technické muzeum</c:v>
                </c:pt>
                <c:pt idx="13">
                  <c:v>Uměleckoprůmyslové museum Praha</c:v>
                </c:pt>
                <c:pt idx="14">
                  <c:v>Památník Lidice</c:v>
                </c:pt>
                <c:pt idx="15">
                  <c:v>Husitské muzeum Tábor</c:v>
                </c:pt>
                <c:pt idx="16">
                  <c:v>Památník Terezín</c:v>
                </c:pt>
                <c:pt idx="17">
                  <c:v>Muzeum skla a bižuterie v Jablonci nad Nisou</c:v>
                </c:pt>
                <c:pt idx="18">
                  <c:v>Muzeum loutkářských kultur Chrudim</c:v>
                </c:pt>
                <c:pt idx="19">
                  <c:v>Moravská galerie v Brně</c:v>
                </c:pt>
                <c:pt idx="20">
                  <c:v>Moravská zemská knihovna v Brně</c:v>
                </c:pt>
                <c:pt idx="21">
                  <c:v>Moravské zemské muzeum</c:v>
                </c:pt>
                <c:pt idx="22">
                  <c:v>Muzeum romské kultury Brno</c:v>
                </c:pt>
                <c:pt idx="23">
                  <c:v>Národní ústav lidové kultury</c:v>
                </c:pt>
                <c:pt idx="24">
                  <c:v>Technické muzeum v Brně </c:v>
                </c:pt>
                <c:pt idx="25">
                  <c:v>Muzeum umění Olomouc</c:v>
                </c:pt>
                <c:pt idx="26">
                  <c:v>Muzeum J. A. Komenského Uherský Brod</c:v>
                </c:pt>
                <c:pt idx="27">
                  <c:v>Valašské muzeum v přírodě Rožnov pod Radhoštěm</c:v>
                </c:pt>
                <c:pt idx="28">
                  <c:v>Slezské zemské muzeum</c:v>
                </c:pt>
              </c:strCache>
            </c:strRef>
          </c:cat>
          <c:val>
            <c:numRef>
              <c:f>'[5]--2'!$B$99:$B$127</c:f>
              <c:numCache>
                <c:formatCode>General</c:formatCode>
                <c:ptCount val="29"/>
                <c:pt idx="0">
                  <c:v>26951.454545454551</c:v>
                </c:pt>
                <c:pt idx="1">
                  <c:v>26951.454545454551</c:v>
                </c:pt>
                <c:pt idx="2">
                  <c:v>26951.454545454551</c:v>
                </c:pt>
                <c:pt idx="3">
                  <c:v>26951.454545454551</c:v>
                </c:pt>
                <c:pt idx="4">
                  <c:v>26951.454545454551</c:v>
                </c:pt>
                <c:pt idx="5">
                  <c:v>26951.454545454551</c:v>
                </c:pt>
                <c:pt idx="6">
                  <c:v>26951.454545454551</c:v>
                </c:pt>
                <c:pt idx="7">
                  <c:v>26951.454545454551</c:v>
                </c:pt>
                <c:pt idx="8">
                  <c:v>26951.454545454551</c:v>
                </c:pt>
                <c:pt idx="9">
                  <c:v>26951.454545454551</c:v>
                </c:pt>
                <c:pt idx="10">
                  <c:v>26951.454545454551</c:v>
                </c:pt>
                <c:pt idx="11">
                  <c:v>26951.454545454551</c:v>
                </c:pt>
                <c:pt idx="12">
                  <c:v>26951.454545454551</c:v>
                </c:pt>
                <c:pt idx="13">
                  <c:v>26951.454545454551</c:v>
                </c:pt>
                <c:pt idx="14">
                  <c:v>26951.454545454551</c:v>
                </c:pt>
                <c:pt idx="15">
                  <c:v>26951.454545454551</c:v>
                </c:pt>
                <c:pt idx="16">
                  <c:v>26951.454545454551</c:v>
                </c:pt>
                <c:pt idx="17">
                  <c:v>26951.454545454551</c:v>
                </c:pt>
                <c:pt idx="18">
                  <c:v>26951.454545454551</c:v>
                </c:pt>
                <c:pt idx="19">
                  <c:v>26951.454545454551</c:v>
                </c:pt>
                <c:pt idx="20">
                  <c:v>26951.454545454551</c:v>
                </c:pt>
                <c:pt idx="21">
                  <c:v>26951.454545454551</c:v>
                </c:pt>
                <c:pt idx="22">
                  <c:v>26951.454545454551</c:v>
                </c:pt>
                <c:pt idx="23">
                  <c:v>26951.454545454551</c:v>
                </c:pt>
                <c:pt idx="24">
                  <c:v>26951.454545454551</c:v>
                </c:pt>
                <c:pt idx="25">
                  <c:v>26951.454545454551</c:v>
                </c:pt>
                <c:pt idx="26">
                  <c:v>26951.454545454551</c:v>
                </c:pt>
                <c:pt idx="27">
                  <c:v>26951.454545454551</c:v>
                </c:pt>
                <c:pt idx="28">
                  <c:v>26951.454545454551</c:v>
                </c:pt>
              </c:numCache>
            </c:numRef>
          </c:val>
        </c:ser>
        <c:dLbls/>
        <c:marker val="1"/>
        <c:axId val="134768896"/>
        <c:axId val="134787072"/>
      </c:lineChart>
      <c:catAx>
        <c:axId val="134768896"/>
        <c:scaling>
          <c:orientation val="minMax"/>
        </c:scaling>
        <c:axPos val="b"/>
        <c:majorTickMark val="none"/>
        <c:tickLblPos val="nextTo"/>
        <c:crossAx val="134787072"/>
        <c:crosses val="autoZero"/>
        <c:auto val="1"/>
        <c:lblAlgn val="ctr"/>
        <c:lblOffset val="100"/>
      </c:catAx>
      <c:valAx>
        <c:axId val="134787072"/>
        <c:scaling>
          <c:orientation val="minMax"/>
        </c:scaling>
        <c:axPos val="l"/>
        <c:majorGridlines/>
        <c:numFmt formatCode="General" sourceLinked="1"/>
        <c:tickLblPos val="nextTo"/>
        <c:crossAx val="13476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90118494602387"/>
          <c:y val="0.38760156114421762"/>
          <c:w val="0.11284518828451882"/>
          <c:h val="0.4287078149672075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116416</xdr:colOff>
      <xdr:row>43</xdr:row>
      <xdr:rowOff>45356</xdr:rowOff>
    </xdr:from>
    <xdr:to>
      <xdr:col>14</xdr:col>
      <xdr:colOff>522749</xdr:colOff>
      <xdr:row>86</xdr:row>
      <xdr:rowOff>121330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65937</xdr:colOff>
      <xdr:row>2</xdr:row>
      <xdr:rowOff>150396</xdr:rowOff>
    </xdr:from>
    <xdr:to>
      <xdr:col>14</xdr:col>
      <xdr:colOff>571489</xdr:colOff>
      <xdr:row>42</xdr:row>
      <xdr:rowOff>59681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116417</xdr:colOff>
      <xdr:row>3</xdr:row>
      <xdr:rowOff>3553</xdr:rowOff>
    </xdr:from>
    <xdr:to>
      <xdr:col>29</xdr:col>
      <xdr:colOff>615354</xdr:colOff>
      <xdr:row>42</xdr:row>
      <xdr:rowOff>95400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150812</xdr:colOff>
      <xdr:row>43</xdr:row>
      <xdr:rowOff>69169</xdr:rowOff>
    </xdr:from>
    <xdr:to>
      <xdr:col>29</xdr:col>
      <xdr:colOff>557145</xdr:colOff>
      <xdr:row>86</xdr:row>
      <xdr:rowOff>145143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116416</xdr:colOff>
      <xdr:row>40</xdr:row>
      <xdr:rowOff>140607</xdr:rowOff>
    </xdr:from>
    <xdr:to>
      <xdr:col>14</xdr:col>
      <xdr:colOff>522749</xdr:colOff>
      <xdr:row>84</xdr:row>
      <xdr:rowOff>49893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65937</xdr:colOff>
      <xdr:row>0</xdr:row>
      <xdr:rowOff>78959</xdr:rowOff>
    </xdr:from>
    <xdr:to>
      <xdr:col>14</xdr:col>
      <xdr:colOff>571489</xdr:colOff>
      <xdr:row>39</xdr:row>
      <xdr:rowOff>154931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21167</xdr:colOff>
      <xdr:row>0</xdr:row>
      <xdr:rowOff>74991</xdr:rowOff>
    </xdr:from>
    <xdr:to>
      <xdr:col>29</xdr:col>
      <xdr:colOff>520104</xdr:colOff>
      <xdr:row>40</xdr:row>
      <xdr:rowOff>150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31749</xdr:colOff>
      <xdr:row>40</xdr:row>
      <xdr:rowOff>140607</xdr:rowOff>
    </xdr:from>
    <xdr:to>
      <xdr:col>29</xdr:col>
      <xdr:colOff>438082</xdr:colOff>
      <xdr:row>84</xdr:row>
      <xdr:rowOff>49893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odd14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2006\Parlament\Schv&#225;len&#253;%20MF%2003%20SR-2006-p&#345;&#237;loha%204%20z&#225;kona(9.12)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ouska/AppData/Local/Temp/notes2DFC78/DONE/mzdy/Se&#353;it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ouska/AppData/Local/Temp/notes2DFC78/DONE/mzdy/mzdy%20ver-3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v.uk,.KPR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2-MF (2)"/>
      <sheetName val="313-MPSV-1"/>
      <sheetName val="313-MPSV-1 (2)"/>
      <sheetName val="313-MPSV-2"/>
      <sheetName val="314-MV-1"/>
      <sheetName val="314-MV-2"/>
      <sheetName val="314-MV-1 (2)"/>
      <sheetName val="315-MŽP"/>
      <sheetName val="317-MMR"/>
      <sheetName val="321-GA"/>
      <sheetName val="322-MPO"/>
      <sheetName val="322-MPO (2)"/>
      <sheetName val="327-MD"/>
      <sheetName val="328-ČTÚ"/>
      <sheetName val="329-MZe"/>
      <sheetName val="333-MŠMT"/>
      <sheetName val="334-MK-1"/>
      <sheetName val="334-MK-2"/>
      <sheetName val="335-MZd"/>
      <sheetName val="336-MSp"/>
      <sheetName val="338-MI"/>
      <sheetName val="343-ÚOOÚ"/>
      <sheetName val="344-ÚPV"/>
      <sheetName val="344-ÚPV (2)"/>
      <sheetName val="345-ČSÚ"/>
      <sheetName val="346-ČÚZK"/>
      <sheetName val="347-KCP"/>
      <sheetName val="348-ČBÚ"/>
      <sheetName val="349-ERÚ"/>
      <sheetName val="349-ERÚ (2)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  <sheetName val="Zkr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50"/>
      <sheetName val="100"/>
      <sheetName val="mainn"/>
      <sheetName val="--2"/>
    </sheetNames>
    <sheetDataSet>
      <sheetData sheetId="0" refreshError="1"/>
      <sheetData sheetId="1" refreshError="1"/>
      <sheetData sheetId="2" refreshError="1"/>
      <sheetData sheetId="3">
        <row r="65">
          <cell r="B65" t="str">
            <v>predikce 2017 - nominální mzda v Kč (27 689 Kč, 3% nárůst)</v>
          </cell>
          <cell r="E65" t="str">
            <v>Průměrný plat (Kč) 2017</v>
          </cell>
          <cell r="F65" t="str">
            <v>rozdíl mezi průměrným platem organizace a nominální průměrnou mzdou kraje (dle ČSÚ)</v>
          </cell>
          <cell r="H65" t="str">
            <v>Průměrný plat (Kč) 2017</v>
          </cell>
          <cell r="I65" t="str">
            <v>rozdíl mezi průměrným platem organizace a nominální průměrnou mzdou (dle ČSÚ)</v>
          </cell>
        </row>
        <row r="66">
          <cell r="A66" t="str">
            <v>Česká filharmonie</v>
          </cell>
          <cell r="B66">
            <v>27689</v>
          </cell>
          <cell r="E66">
            <v>48688</v>
          </cell>
          <cell r="F66" t="str">
            <v>0</v>
          </cell>
          <cell r="H66">
            <v>48688</v>
          </cell>
          <cell r="I66" t="str">
            <v>0</v>
          </cell>
        </row>
        <row r="67">
          <cell r="A67" t="str">
            <v>Husitské muzeum Tábor</v>
          </cell>
          <cell r="B67">
            <v>27689</v>
          </cell>
          <cell r="E67">
            <v>23852</v>
          </cell>
          <cell r="F67">
            <v>1531</v>
          </cell>
          <cell r="H67">
            <v>23852</v>
          </cell>
          <cell r="I67">
            <v>3837</v>
          </cell>
        </row>
        <row r="68">
          <cell r="A68" t="str">
            <v>Institut umění - Divadelní ústav</v>
          </cell>
          <cell r="B68">
            <v>27689</v>
          </cell>
          <cell r="E68">
            <v>24883</v>
          </cell>
          <cell r="F68">
            <v>9981</v>
          </cell>
          <cell r="H68">
            <v>24883</v>
          </cell>
          <cell r="I68">
            <v>2806</v>
          </cell>
        </row>
        <row r="69">
          <cell r="A69" t="str">
            <v>Knihovna a tiskárna pro nevidomé K. E. Macana</v>
          </cell>
          <cell r="B69">
            <v>27689</v>
          </cell>
          <cell r="E69">
            <v>24115</v>
          </cell>
          <cell r="F69">
            <v>10749</v>
          </cell>
          <cell r="H69">
            <v>24115</v>
          </cell>
          <cell r="I69">
            <v>3574</v>
          </cell>
        </row>
        <row r="70">
          <cell r="A70" t="str">
            <v>Moravská galerie v Brně</v>
          </cell>
          <cell r="B70">
            <v>27689</v>
          </cell>
          <cell r="E70">
            <v>21680</v>
          </cell>
          <cell r="F70">
            <v>5477</v>
          </cell>
          <cell r="H70">
            <v>21680</v>
          </cell>
          <cell r="I70">
            <v>6009</v>
          </cell>
        </row>
        <row r="71">
          <cell r="A71" t="str">
            <v>Moravská zemská knihovna v Brně</v>
          </cell>
          <cell r="B71">
            <v>27689</v>
          </cell>
          <cell r="E71">
            <v>25735</v>
          </cell>
          <cell r="F71">
            <v>1422</v>
          </cell>
          <cell r="H71">
            <v>25735</v>
          </cell>
          <cell r="I71">
            <v>1954</v>
          </cell>
        </row>
        <row r="72">
          <cell r="A72" t="str">
            <v>Moravské zemské muzeum</v>
          </cell>
          <cell r="B72">
            <v>27689</v>
          </cell>
          <cell r="E72">
            <v>23193</v>
          </cell>
          <cell r="F72">
            <v>3964</v>
          </cell>
          <cell r="H72">
            <v>23193</v>
          </cell>
          <cell r="I72">
            <v>4496</v>
          </cell>
        </row>
        <row r="73">
          <cell r="A73" t="str">
            <v>Muzeum J. A. Komenského Uherský Brod</v>
          </cell>
          <cell r="B73">
            <v>27689</v>
          </cell>
          <cell r="E73">
            <v>23070</v>
          </cell>
          <cell r="F73">
            <v>1371</v>
          </cell>
          <cell r="H73">
            <v>23070</v>
          </cell>
          <cell r="I73">
            <v>4619</v>
          </cell>
        </row>
        <row r="74">
          <cell r="A74" t="str">
            <v>Muzeum loutkářských kultur Chrudim</v>
          </cell>
          <cell r="B74">
            <v>27689</v>
          </cell>
          <cell r="E74">
            <v>22252</v>
          </cell>
          <cell r="F74">
            <v>2769</v>
          </cell>
          <cell r="H74">
            <v>22252</v>
          </cell>
          <cell r="I74">
            <v>5437</v>
          </cell>
        </row>
        <row r="75">
          <cell r="A75" t="str">
            <v>Muzeum romské kultury Brno</v>
          </cell>
          <cell r="B75">
            <v>27689</v>
          </cell>
          <cell r="E75">
            <v>23070</v>
          </cell>
          <cell r="F75">
            <v>4087</v>
          </cell>
          <cell r="H75">
            <v>23070</v>
          </cell>
          <cell r="I75">
            <v>4619</v>
          </cell>
        </row>
        <row r="76">
          <cell r="A76" t="str">
            <v>Muzeum skla a bižuterie v Jablonci nad Nisou</v>
          </cell>
          <cell r="B76">
            <v>27689</v>
          </cell>
          <cell r="E76">
            <v>23559</v>
          </cell>
          <cell r="F76">
            <v>2584</v>
          </cell>
          <cell r="H76">
            <v>23559</v>
          </cell>
          <cell r="I76">
            <v>4130</v>
          </cell>
        </row>
        <row r="77">
          <cell r="A77" t="str">
            <v>Muzeum umění Olomouc</v>
          </cell>
          <cell r="B77">
            <v>27689</v>
          </cell>
          <cell r="E77">
            <v>20496</v>
          </cell>
          <cell r="F77">
            <v>4287</v>
          </cell>
          <cell r="H77">
            <v>20496</v>
          </cell>
          <cell r="I77">
            <v>7193</v>
          </cell>
        </row>
        <row r="78">
          <cell r="A78" t="str">
            <v>Národní divadlo</v>
          </cell>
          <cell r="B78">
            <v>27689</v>
          </cell>
          <cell r="E78">
            <v>28485</v>
          </cell>
          <cell r="F78">
            <v>6379</v>
          </cell>
          <cell r="H78">
            <v>28485</v>
          </cell>
          <cell r="I78" t="str">
            <v>0</v>
          </cell>
        </row>
        <row r="79">
          <cell r="A79" t="str">
            <v>Národní filmový archiv</v>
          </cell>
          <cell r="B79">
            <v>27689</v>
          </cell>
          <cell r="E79">
            <v>23501</v>
          </cell>
          <cell r="F79">
            <v>11363</v>
          </cell>
          <cell r="H79">
            <v>23501</v>
          </cell>
          <cell r="I79">
            <v>4188</v>
          </cell>
        </row>
        <row r="80">
          <cell r="A80" t="str">
            <v>Národní galerie Praha</v>
          </cell>
          <cell r="B80">
            <v>27689</v>
          </cell>
          <cell r="E80">
            <v>26719</v>
          </cell>
          <cell r="F80">
            <v>8145</v>
          </cell>
          <cell r="H80">
            <v>26719</v>
          </cell>
          <cell r="I80">
            <v>970</v>
          </cell>
        </row>
        <row r="81">
          <cell r="A81" t="str">
            <v>Národní informační a poradenské středisko pro kulturu</v>
          </cell>
          <cell r="B81">
            <v>27689</v>
          </cell>
          <cell r="E81">
            <v>24367</v>
          </cell>
          <cell r="F81">
            <v>10497</v>
          </cell>
          <cell r="H81">
            <v>24367</v>
          </cell>
          <cell r="I81">
            <v>3322</v>
          </cell>
        </row>
        <row r="82">
          <cell r="A82" t="str">
            <v>Národní knihovna ČR</v>
          </cell>
          <cell r="B82">
            <v>27689</v>
          </cell>
          <cell r="E82">
            <v>24207</v>
          </cell>
          <cell r="F82">
            <v>10657</v>
          </cell>
          <cell r="H82">
            <v>24207</v>
          </cell>
          <cell r="I82">
            <v>3482</v>
          </cell>
        </row>
        <row r="83">
          <cell r="A83" t="str">
            <v>Národní muzeum</v>
          </cell>
          <cell r="B83">
            <v>27689</v>
          </cell>
          <cell r="E83">
            <v>24191</v>
          </cell>
          <cell r="F83">
            <v>10673</v>
          </cell>
          <cell r="H83">
            <v>24191</v>
          </cell>
          <cell r="I83">
            <v>3498</v>
          </cell>
        </row>
        <row r="84">
          <cell r="A84" t="str">
            <v>Národní památkový ústav</v>
          </cell>
          <cell r="B84">
            <v>27689</v>
          </cell>
          <cell r="E84">
            <v>23028</v>
          </cell>
          <cell r="F84">
            <v>11836</v>
          </cell>
          <cell r="H84">
            <v>23028</v>
          </cell>
          <cell r="I84">
            <v>4661</v>
          </cell>
        </row>
        <row r="85">
          <cell r="A85" t="str">
            <v>Národní technické muzeum</v>
          </cell>
          <cell r="B85">
            <v>27689</v>
          </cell>
          <cell r="E85">
            <v>23313</v>
          </cell>
          <cell r="F85">
            <v>11551</v>
          </cell>
          <cell r="H85">
            <v>23313</v>
          </cell>
          <cell r="I85">
            <v>4376</v>
          </cell>
        </row>
        <row r="86">
          <cell r="A86" t="str">
            <v>Národní ústav lidové kultury</v>
          </cell>
          <cell r="B86">
            <v>27689</v>
          </cell>
          <cell r="E86">
            <v>22948</v>
          </cell>
          <cell r="F86">
            <v>4209</v>
          </cell>
          <cell r="H86">
            <v>22948</v>
          </cell>
          <cell r="I86">
            <v>4741</v>
          </cell>
        </row>
        <row r="87">
          <cell r="A87" t="str">
            <v>Památník Lidice</v>
          </cell>
          <cell r="B87">
            <v>27689</v>
          </cell>
          <cell r="E87">
            <v>21843</v>
          </cell>
          <cell r="F87">
            <v>5984</v>
          </cell>
          <cell r="H87">
            <v>21843</v>
          </cell>
          <cell r="I87">
            <v>5846</v>
          </cell>
        </row>
        <row r="88">
          <cell r="A88" t="str">
            <v>Památník národního písemnictví</v>
          </cell>
          <cell r="B88">
            <v>27689</v>
          </cell>
          <cell r="E88">
            <v>24599</v>
          </cell>
          <cell r="F88">
            <v>10265</v>
          </cell>
          <cell r="H88">
            <v>24599</v>
          </cell>
          <cell r="I88">
            <v>3090</v>
          </cell>
        </row>
        <row r="89">
          <cell r="A89" t="str">
            <v>Památník Terezín</v>
          </cell>
          <cell r="B89">
            <v>27689</v>
          </cell>
          <cell r="E89">
            <v>20828</v>
          </cell>
          <cell r="F89">
            <v>4105</v>
          </cell>
          <cell r="H89">
            <v>20828</v>
          </cell>
          <cell r="I89">
            <v>6861</v>
          </cell>
        </row>
        <row r="90">
          <cell r="A90" t="str">
            <v>Pražský filharmonický sbor</v>
          </cell>
          <cell r="B90">
            <v>27689</v>
          </cell>
          <cell r="E90">
            <v>28681</v>
          </cell>
          <cell r="F90">
            <v>6183</v>
          </cell>
          <cell r="H90">
            <v>28681</v>
          </cell>
          <cell r="I90" t="str">
            <v>0</v>
          </cell>
        </row>
        <row r="91">
          <cell r="A91" t="str">
            <v>Slezské zemské muzeum</v>
          </cell>
          <cell r="B91">
            <v>27689</v>
          </cell>
          <cell r="E91">
            <v>21924</v>
          </cell>
          <cell r="F91">
            <v>3282</v>
          </cell>
          <cell r="H91">
            <v>21924</v>
          </cell>
          <cell r="I91">
            <v>5765</v>
          </cell>
        </row>
        <row r="92">
          <cell r="A92" t="str">
            <v xml:space="preserve">Technické muzeum v Brně </v>
          </cell>
          <cell r="B92">
            <v>27689</v>
          </cell>
          <cell r="E92">
            <v>22140</v>
          </cell>
          <cell r="F92">
            <v>5017</v>
          </cell>
          <cell r="H92">
            <v>22140</v>
          </cell>
          <cell r="I92">
            <v>5549</v>
          </cell>
        </row>
        <row r="93">
          <cell r="A93" t="str">
            <v>Uměleckoprůmyslové museum Praha</v>
          </cell>
          <cell r="B93">
            <v>27689</v>
          </cell>
          <cell r="E93">
            <v>26599</v>
          </cell>
          <cell r="F93">
            <v>8265</v>
          </cell>
          <cell r="H93">
            <v>26599</v>
          </cell>
          <cell r="I93">
            <v>1090</v>
          </cell>
        </row>
        <row r="94">
          <cell r="A94" t="str">
            <v>Valašské muzeum v přírodě Rožnov pod Radhoštěm</v>
          </cell>
          <cell r="B94">
            <v>27689</v>
          </cell>
          <cell r="E94">
            <v>21390</v>
          </cell>
          <cell r="F94">
            <v>3051</v>
          </cell>
          <cell r="H94">
            <v>21390</v>
          </cell>
          <cell r="I94">
            <v>6299</v>
          </cell>
        </row>
        <row r="98">
          <cell r="B98" t="str">
            <v>predikce 2017 - nominální mzda v Kč (27 689 Kč, 3% nárůst)</v>
          </cell>
          <cell r="E98" t="str">
            <v>Průměrný plat (Kč) 2017</v>
          </cell>
          <cell r="F98" t="str">
            <v>rozdíl mezi průměrným platem organizace a nominální průměrnou mzdou kraje (dle ČSÚ)</v>
          </cell>
          <cell r="H98" t="str">
            <v>Průměrný plat (Kč) 2017</v>
          </cell>
          <cell r="I98" t="str">
            <v>rozdíl mezi průměrným platem organizace a nominální průměrnou mzdou (dle ČSÚ)</v>
          </cell>
        </row>
        <row r="99">
          <cell r="A99" t="str">
            <v>Česká filharmonie</v>
          </cell>
          <cell r="B99">
            <v>27689</v>
          </cell>
          <cell r="E99">
            <v>48217</v>
          </cell>
          <cell r="F99" t="str">
            <v>0</v>
          </cell>
          <cell r="H99">
            <v>48217</v>
          </cell>
          <cell r="I99" t="str">
            <v>0</v>
          </cell>
        </row>
        <row r="100">
          <cell r="A100" t="str">
            <v>Husitské muzeum Tábor</v>
          </cell>
          <cell r="B100">
            <v>27689</v>
          </cell>
          <cell r="E100">
            <v>23460</v>
          </cell>
          <cell r="F100">
            <v>1923</v>
          </cell>
          <cell r="H100">
            <v>23460</v>
          </cell>
          <cell r="I100">
            <v>4229</v>
          </cell>
        </row>
        <row r="101">
          <cell r="A101" t="str">
            <v>Institut umění - Divadelní ústav</v>
          </cell>
          <cell r="B101">
            <v>27689</v>
          </cell>
          <cell r="E101">
            <v>24642</v>
          </cell>
          <cell r="F101">
            <v>10222</v>
          </cell>
          <cell r="H101">
            <v>24642</v>
          </cell>
          <cell r="I101">
            <v>3047</v>
          </cell>
        </row>
        <row r="102">
          <cell r="A102" t="str">
            <v>Knihovna a tiskárna pro nevidomé K. E. Macana</v>
          </cell>
          <cell r="B102">
            <v>27689</v>
          </cell>
          <cell r="E102">
            <v>23783</v>
          </cell>
          <cell r="F102">
            <v>11081</v>
          </cell>
          <cell r="H102">
            <v>23783</v>
          </cell>
          <cell r="I102">
            <v>3906</v>
          </cell>
        </row>
        <row r="103">
          <cell r="A103" t="str">
            <v>Moravská galerie v Brně</v>
          </cell>
          <cell r="B103">
            <v>27689</v>
          </cell>
          <cell r="E103">
            <v>20789</v>
          </cell>
          <cell r="F103">
            <v>6368</v>
          </cell>
          <cell r="H103">
            <v>20789</v>
          </cell>
          <cell r="I103">
            <v>6900</v>
          </cell>
        </row>
        <row r="104">
          <cell r="A104" t="str">
            <v>Moravská zemská knihovna v Brně</v>
          </cell>
          <cell r="B104">
            <v>27689</v>
          </cell>
          <cell r="E104">
            <v>25486</v>
          </cell>
          <cell r="F104">
            <v>1671</v>
          </cell>
          <cell r="H104">
            <v>25486</v>
          </cell>
          <cell r="I104">
            <v>2203</v>
          </cell>
        </row>
        <row r="105">
          <cell r="A105" t="str">
            <v>Moravské zemské muzeum</v>
          </cell>
          <cell r="B105">
            <v>27689</v>
          </cell>
          <cell r="E105">
            <v>22649</v>
          </cell>
          <cell r="F105">
            <v>4508</v>
          </cell>
          <cell r="H105">
            <v>22649</v>
          </cell>
          <cell r="I105">
            <v>5040</v>
          </cell>
        </row>
        <row r="106">
          <cell r="A106" t="str">
            <v>Muzeum J. A. Komenského Uherský Brod</v>
          </cell>
          <cell r="B106">
            <v>27689</v>
          </cell>
          <cell r="E106">
            <v>22498</v>
          </cell>
          <cell r="F106">
            <v>1943</v>
          </cell>
          <cell r="H106">
            <v>22498</v>
          </cell>
          <cell r="I106">
            <v>5191</v>
          </cell>
        </row>
        <row r="107">
          <cell r="A107" t="str">
            <v>Muzeum loutkářských kultur Chrudim</v>
          </cell>
          <cell r="B107">
            <v>27689</v>
          </cell>
          <cell r="E107">
            <v>21493</v>
          </cell>
          <cell r="F107">
            <v>3528</v>
          </cell>
          <cell r="H107">
            <v>21493</v>
          </cell>
          <cell r="I107">
            <v>6196</v>
          </cell>
        </row>
        <row r="108">
          <cell r="A108" t="str">
            <v>Muzeum romské kultury Brno</v>
          </cell>
          <cell r="B108">
            <v>27689</v>
          </cell>
          <cell r="E108">
            <v>22498</v>
          </cell>
          <cell r="F108">
            <v>4659</v>
          </cell>
          <cell r="H108">
            <v>22498</v>
          </cell>
          <cell r="I108">
            <v>5191</v>
          </cell>
        </row>
        <row r="109">
          <cell r="A109" t="str">
            <v>Muzeum skla a bižuterie v Jablonci nad Nisou</v>
          </cell>
          <cell r="B109">
            <v>27689</v>
          </cell>
          <cell r="E109">
            <v>23100</v>
          </cell>
          <cell r="F109">
            <v>3043</v>
          </cell>
          <cell r="H109">
            <v>23100</v>
          </cell>
          <cell r="I109">
            <v>4589</v>
          </cell>
        </row>
        <row r="110">
          <cell r="A110" t="str">
            <v>Muzeum umění Olomouc</v>
          </cell>
          <cell r="B110">
            <v>27689</v>
          </cell>
          <cell r="E110">
            <v>19334</v>
          </cell>
          <cell r="F110">
            <v>5449</v>
          </cell>
          <cell r="H110">
            <v>19334</v>
          </cell>
          <cell r="I110">
            <v>8355</v>
          </cell>
        </row>
        <row r="111">
          <cell r="A111" t="str">
            <v>Národní divadlo</v>
          </cell>
          <cell r="B111">
            <v>27689</v>
          </cell>
          <cell r="E111">
            <v>28210</v>
          </cell>
          <cell r="F111">
            <v>6654</v>
          </cell>
          <cell r="H111">
            <v>28210</v>
          </cell>
          <cell r="I111" t="str">
            <v>0</v>
          </cell>
        </row>
        <row r="112">
          <cell r="A112" t="str">
            <v>Národní filmový archiv</v>
          </cell>
          <cell r="B112">
            <v>27689</v>
          </cell>
          <cell r="E112">
            <v>23027</v>
          </cell>
          <cell r="F112">
            <v>11837</v>
          </cell>
          <cell r="H112">
            <v>23027</v>
          </cell>
          <cell r="I112">
            <v>4662</v>
          </cell>
        </row>
        <row r="113">
          <cell r="A113" t="str">
            <v>Národní galerie Praha</v>
          </cell>
          <cell r="B113">
            <v>27689</v>
          </cell>
          <cell r="E113">
            <v>26461</v>
          </cell>
          <cell r="F113">
            <v>8403</v>
          </cell>
          <cell r="H113">
            <v>26461</v>
          </cell>
          <cell r="I113">
            <v>1228</v>
          </cell>
        </row>
        <row r="114">
          <cell r="A114" t="str">
            <v>Národní informační a poradenské středisko pro kulturu</v>
          </cell>
          <cell r="B114">
            <v>27689</v>
          </cell>
          <cell r="E114">
            <v>24092</v>
          </cell>
          <cell r="F114">
            <v>10772</v>
          </cell>
          <cell r="H114">
            <v>24092</v>
          </cell>
          <cell r="I114">
            <v>3597</v>
          </cell>
        </row>
        <row r="115">
          <cell r="A115" t="str">
            <v>Národní knihovna ČR</v>
          </cell>
          <cell r="B115">
            <v>27689</v>
          </cell>
          <cell r="E115">
            <v>23896</v>
          </cell>
          <cell r="F115">
            <v>10968</v>
          </cell>
          <cell r="H115">
            <v>23896</v>
          </cell>
          <cell r="I115">
            <v>3793</v>
          </cell>
        </row>
        <row r="116">
          <cell r="A116" t="str">
            <v>Národní muzeum</v>
          </cell>
          <cell r="B116">
            <v>27689</v>
          </cell>
          <cell r="E116">
            <v>23876</v>
          </cell>
          <cell r="F116">
            <v>10988</v>
          </cell>
          <cell r="H116">
            <v>23876</v>
          </cell>
          <cell r="I116">
            <v>3813</v>
          </cell>
        </row>
        <row r="117">
          <cell r="A117" t="str">
            <v>Národní památkový ústav</v>
          </cell>
          <cell r="B117">
            <v>27689</v>
          </cell>
          <cell r="E117">
            <v>22447</v>
          </cell>
          <cell r="F117">
            <v>12417</v>
          </cell>
          <cell r="H117">
            <v>22447</v>
          </cell>
          <cell r="I117">
            <v>5242</v>
          </cell>
        </row>
        <row r="118">
          <cell r="A118" t="str">
            <v>Národní technické muzeum</v>
          </cell>
          <cell r="B118">
            <v>27689</v>
          </cell>
          <cell r="E118">
            <v>22797</v>
          </cell>
          <cell r="F118">
            <v>12067</v>
          </cell>
          <cell r="H118">
            <v>22797</v>
          </cell>
          <cell r="I118">
            <v>4892</v>
          </cell>
        </row>
        <row r="119">
          <cell r="A119" t="str">
            <v>Národní ústav lidové kultury</v>
          </cell>
          <cell r="B119">
            <v>27689</v>
          </cell>
          <cell r="E119">
            <v>22348</v>
          </cell>
          <cell r="F119">
            <v>4809</v>
          </cell>
          <cell r="H119">
            <v>22348</v>
          </cell>
          <cell r="I119">
            <v>5341</v>
          </cell>
        </row>
        <row r="120">
          <cell r="A120" t="str">
            <v>Památník Lidice</v>
          </cell>
          <cell r="B120">
            <v>27689</v>
          </cell>
          <cell r="E120">
            <v>20990</v>
          </cell>
          <cell r="F120">
            <v>6837</v>
          </cell>
          <cell r="H120">
            <v>20990</v>
          </cell>
          <cell r="I120">
            <v>6699</v>
          </cell>
        </row>
        <row r="121">
          <cell r="A121" t="str">
            <v>Památník národního písemnictví</v>
          </cell>
          <cell r="B121">
            <v>27689</v>
          </cell>
          <cell r="E121">
            <v>24361</v>
          </cell>
          <cell r="F121">
            <v>10503</v>
          </cell>
          <cell r="H121">
            <v>24361</v>
          </cell>
          <cell r="I121">
            <v>3328</v>
          </cell>
        </row>
        <row r="122">
          <cell r="A122" t="str">
            <v>Památník Terezín</v>
          </cell>
          <cell r="B122">
            <v>27689</v>
          </cell>
          <cell r="E122">
            <v>19743</v>
          </cell>
          <cell r="F122">
            <v>5190</v>
          </cell>
          <cell r="H122">
            <v>19743</v>
          </cell>
          <cell r="I122">
            <v>7946</v>
          </cell>
        </row>
        <row r="123">
          <cell r="A123" t="str">
            <v>Pražský filharmonický sbor</v>
          </cell>
          <cell r="B123">
            <v>27689</v>
          </cell>
          <cell r="E123">
            <v>28404</v>
          </cell>
          <cell r="F123">
            <v>6460</v>
          </cell>
          <cell r="H123">
            <v>28404</v>
          </cell>
          <cell r="I123" t="str">
            <v>0</v>
          </cell>
        </row>
        <row r="124">
          <cell r="A124" t="str">
            <v>Slezské zemské muzeum</v>
          </cell>
          <cell r="B124">
            <v>27689</v>
          </cell>
          <cell r="E124">
            <v>21090</v>
          </cell>
          <cell r="F124">
            <v>4116</v>
          </cell>
          <cell r="H124">
            <v>21090</v>
          </cell>
          <cell r="I124">
            <v>6599</v>
          </cell>
        </row>
        <row r="125">
          <cell r="A125" t="str">
            <v xml:space="preserve">Technické muzeum v Brně </v>
          </cell>
          <cell r="B125">
            <v>27689</v>
          </cell>
          <cell r="E125">
            <v>21355</v>
          </cell>
          <cell r="F125">
            <v>5802</v>
          </cell>
          <cell r="H125">
            <v>21355</v>
          </cell>
          <cell r="I125">
            <v>6334</v>
          </cell>
        </row>
        <row r="126">
          <cell r="A126" t="str">
            <v>Uměleckoprůmyslové museum Praha</v>
          </cell>
          <cell r="B126">
            <v>27689</v>
          </cell>
          <cell r="E126">
            <v>26342</v>
          </cell>
          <cell r="F126">
            <v>8522</v>
          </cell>
          <cell r="H126">
            <v>26342</v>
          </cell>
          <cell r="I126">
            <v>1347</v>
          </cell>
        </row>
        <row r="127">
          <cell r="A127" t="str">
            <v>Valašské muzeum v přírodě Rožnov pod Radhoštěm</v>
          </cell>
          <cell r="B127">
            <v>27689</v>
          </cell>
          <cell r="E127">
            <v>20434</v>
          </cell>
          <cell r="F127">
            <v>4007</v>
          </cell>
          <cell r="H127">
            <v>20434</v>
          </cell>
          <cell r="I127">
            <v>7255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--2"/>
      <sheetName val="main"/>
      <sheetName val="sloupce"/>
      <sheetName val="all"/>
    </sheetNames>
    <sheetDataSet>
      <sheetData sheetId="0" refreshError="1"/>
      <sheetData sheetId="1">
        <row r="65">
          <cell r="B65" t="str">
            <v>nominální mzda v Kč</v>
          </cell>
          <cell r="E65" t="str">
            <v>Průměrný plat (Kč) 2015</v>
          </cell>
          <cell r="F65" t="str">
            <v>rozdíl mezi průměrným platem organizace a nominální průměrnou mzdou kraje (dle ČSÚ)</v>
          </cell>
          <cell r="H65" t="str">
            <v>Průměrný plat (Kč) 2015</v>
          </cell>
          <cell r="I65" t="str">
            <v>rozdíl mezi průměrným platem organizace a nominální průměrnou mzdou (dle ČSÚ)</v>
          </cell>
        </row>
        <row r="66">
          <cell r="A66" t="str">
            <v>Česká filharmonie</v>
          </cell>
          <cell r="B66">
            <v>26002.828063241101</v>
          </cell>
          <cell r="E66">
            <v>45899</v>
          </cell>
          <cell r="F66" t="str">
            <v>0</v>
          </cell>
          <cell r="H66">
            <v>45899</v>
          </cell>
          <cell r="I66" t="str">
            <v>0</v>
          </cell>
        </row>
        <row r="67">
          <cell r="A67" t="str">
            <v>Knihovna a tiskárna pro nevidomé K. E. Macana</v>
          </cell>
          <cell r="B67">
            <v>26002.828063241101</v>
          </cell>
          <cell r="E67">
            <v>22044</v>
          </cell>
          <cell r="F67">
            <v>11387</v>
          </cell>
          <cell r="H67">
            <v>22044</v>
          </cell>
          <cell r="I67">
            <v>3958.8280632411006</v>
          </cell>
        </row>
        <row r="68">
          <cell r="A68" t="str">
            <v>Národní divadlo</v>
          </cell>
          <cell r="B68">
            <v>26002.828063241101</v>
          </cell>
          <cell r="E68">
            <v>25795</v>
          </cell>
          <cell r="F68">
            <v>7636</v>
          </cell>
          <cell r="H68">
            <v>25795</v>
          </cell>
          <cell r="I68">
            <v>207.82806324110061</v>
          </cell>
        </row>
        <row r="69">
          <cell r="A69" t="str">
            <v>Národní informační a poradenské středisko pro kulturu</v>
          </cell>
          <cell r="B69">
            <v>26002.828063241101</v>
          </cell>
          <cell r="E69">
            <v>22235</v>
          </cell>
          <cell r="F69">
            <v>11196</v>
          </cell>
          <cell r="H69">
            <v>22235</v>
          </cell>
          <cell r="I69">
            <v>3767.8280632411006</v>
          </cell>
        </row>
        <row r="70">
          <cell r="A70" t="str">
            <v>Památník národního písemnictví</v>
          </cell>
          <cell r="B70">
            <v>26002.828063241101</v>
          </cell>
          <cell r="E70">
            <v>22715</v>
          </cell>
          <cell r="F70">
            <v>10716</v>
          </cell>
          <cell r="H70">
            <v>22715</v>
          </cell>
          <cell r="I70">
            <v>3287.8280632411006</v>
          </cell>
        </row>
        <row r="71">
          <cell r="A71" t="str">
            <v>Pražský filharmonický sbor</v>
          </cell>
          <cell r="B71">
            <v>26002.828063241101</v>
          </cell>
          <cell r="E71">
            <v>25713</v>
          </cell>
          <cell r="F71">
            <v>7718</v>
          </cell>
          <cell r="H71">
            <v>25713</v>
          </cell>
          <cell r="I71">
            <v>289.82806324110061</v>
          </cell>
        </row>
        <row r="72">
          <cell r="A72" t="str">
            <v>Institut umění - Divadelní ústav</v>
          </cell>
          <cell r="B72">
            <v>26002.828063241101</v>
          </cell>
          <cell r="E72">
            <v>19274</v>
          </cell>
          <cell r="F72">
            <v>14157</v>
          </cell>
          <cell r="H72">
            <v>19274</v>
          </cell>
          <cell r="I72">
            <v>6728.8280632411006</v>
          </cell>
        </row>
        <row r="73">
          <cell r="A73" t="str">
            <v>Národní filmový archiv</v>
          </cell>
          <cell r="B73">
            <v>26002.828063241101</v>
          </cell>
          <cell r="E73">
            <v>20096</v>
          </cell>
          <cell r="F73">
            <v>13335</v>
          </cell>
          <cell r="H73">
            <v>20096</v>
          </cell>
          <cell r="I73">
            <v>5906.8280632411006</v>
          </cell>
        </row>
        <row r="74">
          <cell r="A74" t="str">
            <v>Národní galerie Praha</v>
          </cell>
          <cell r="B74">
            <v>26002.828063241101</v>
          </cell>
          <cell r="E74">
            <v>23572</v>
          </cell>
          <cell r="F74">
            <v>9859</v>
          </cell>
          <cell r="H74">
            <v>23572</v>
          </cell>
          <cell r="I74">
            <v>2430.8280632411006</v>
          </cell>
        </row>
        <row r="75">
          <cell r="A75" t="str">
            <v>Národní knihovna ČR</v>
          </cell>
          <cell r="B75">
            <v>26002.828063241101</v>
          </cell>
          <cell r="E75">
            <v>20955</v>
          </cell>
          <cell r="F75">
            <v>12476</v>
          </cell>
          <cell r="H75">
            <v>20955</v>
          </cell>
          <cell r="I75">
            <v>5047.8280632411006</v>
          </cell>
        </row>
        <row r="76">
          <cell r="A76" t="str">
            <v>Národní muzeum</v>
          </cell>
          <cell r="B76">
            <v>26002.828063241101</v>
          </cell>
          <cell r="E76">
            <v>20682</v>
          </cell>
          <cell r="F76">
            <v>12749</v>
          </cell>
          <cell r="H76">
            <v>20682</v>
          </cell>
          <cell r="I76">
            <v>5320.8280632411006</v>
          </cell>
        </row>
        <row r="77">
          <cell r="A77" t="str">
            <v>Národní památkový ústav</v>
          </cell>
          <cell r="B77">
            <v>26002.828063241101</v>
          </cell>
          <cell r="E77">
            <v>18628</v>
          </cell>
          <cell r="F77">
            <v>14803</v>
          </cell>
          <cell r="H77">
            <v>18628</v>
          </cell>
          <cell r="I77">
            <v>7374.8280632411006</v>
          </cell>
        </row>
        <row r="78">
          <cell r="A78" t="str">
            <v>Národní technické muzeum</v>
          </cell>
          <cell r="B78">
            <v>26002.828063241101</v>
          </cell>
          <cell r="E78">
            <v>18735</v>
          </cell>
          <cell r="F78">
            <v>14696</v>
          </cell>
          <cell r="H78">
            <v>18735</v>
          </cell>
          <cell r="I78">
            <v>7267.8280632411006</v>
          </cell>
        </row>
        <row r="79">
          <cell r="A79" t="str">
            <v>Uměleckoprůmyslové museum Praha</v>
          </cell>
          <cell r="B79">
            <v>26002.828063241101</v>
          </cell>
          <cell r="E79">
            <v>21972</v>
          </cell>
          <cell r="F79">
            <v>11459</v>
          </cell>
          <cell r="H79">
            <v>21972</v>
          </cell>
          <cell r="I79">
            <v>4030.8280632411006</v>
          </cell>
        </row>
        <row r="80">
          <cell r="A80" t="str">
            <v>Památník Lidice</v>
          </cell>
          <cell r="B80">
            <v>26002.828063241101</v>
          </cell>
          <cell r="E80">
            <v>17437</v>
          </cell>
          <cell r="F80">
            <v>8710</v>
          </cell>
          <cell r="H80">
            <v>17437</v>
          </cell>
          <cell r="I80">
            <v>8565.8280632411006</v>
          </cell>
        </row>
        <row r="81">
          <cell r="A81" t="str">
            <v>Husitské muzeum Tábor</v>
          </cell>
          <cell r="B81">
            <v>26002.828063241101</v>
          </cell>
          <cell r="E81">
            <v>20310</v>
          </cell>
          <cell r="F81">
            <v>3265</v>
          </cell>
          <cell r="H81">
            <v>20310</v>
          </cell>
          <cell r="I81">
            <v>5692.8280632411006</v>
          </cell>
        </row>
        <row r="82">
          <cell r="A82" t="str">
            <v>Památník Terezín</v>
          </cell>
          <cell r="B82">
            <v>26002.828063241101</v>
          </cell>
          <cell r="E82">
            <v>15986</v>
          </cell>
          <cell r="F82">
            <v>7548</v>
          </cell>
          <cell r="H82">
            <v>15986</v>
          </cell>
          <cell r="I82">
            <v>10016.828063241101</v>
          </cell>
        </row>
        <row r="83">
          <cell r="A83" t="str">
            <v>Muzeum skla a bižuterie v Jablonci nad Nisou</v>
          </cell>
          <cell r="B83">
            <v>26002.828063241101</v>
          </cell>
          <cell r="E83">
            <v>20849</v>
          </cell>
          <cell r="F83">
            <v>3441</v>
          </cell>
          <cell r="H83">
            <v>20849</v>
          </cell>
          <cell r="I83">
            <v>5153.8280632411006</v>
          </cell>
        </row>
        <row r="84">
          <cell r="A84" t="str">
            <v>Muzeum loutkářských kultur Chrudim</v>
          </cell>
          <cell r="B84">
            <v>26002.828063241101</v>
          </cell>
          <cell r="E84">
            <v>20276</v>
          </cell>
          <cell r="F84">
            <v>2916</v>
          </cell>
          <cell r="H84">
            <v>20276</v>
          </cell>
          <cell r="I84">
            <v>5726.8280632411006</v>
          </cell>
        </row>
        <row r="85">
          <cell r="A85" t="str">
            <v>Moravská galerie v Brně</v>
          </cell>
          <cell r="B85">
            <v>26002.828063241101</v>
          </cell>
          <cell r="E85">
            <v>16063</v>
          </cell>
          <cell r="F85">
            <v>9240</v>
          </cell>
          <cell r="H85">
            <v>16063</v>
          </cell>
          <cell r="I85">
            <v>9939.8280632411006</v>
          </cell>
        </row>
        <row r="86">
          <cell r="A86" t="str">
            <v>Moravská zemská knihovna v Brně</v>
          </cell>
          <cell r="B86">
            <v>26002.828063241101</v>
          </cell>
          <cell r="E86">
            <v>17952</v>
          </cell>
          <cell r="F86">
            <v>7351</v>
          </cell>
          <cell r="H86">
            <v>17952</v>
          </cell>
          <cell r="I86">
            <v>8050.8280632411006</v>
          </cell>
        </row>
        <row r="87">
          <cell r="A87" t="str">
            <v>Moravské zemské muzeum</v>
          </cell>
          <cell r="B87">
            <v>26002.828063241101</v>
          </cell>
          <cell r="E87">
            <v>18914</v>
          </cell>
          <cell r="F87">
            <v>6389</v>
          </cell>
          <cell r="H87">
            <v>18914</v>
          </cell>
          <cell r="I87">
            <v>7088.8280632411006</v>
          </cell>
        </row>
        <row r="88">
          <cell r="A88" t="str">
            <v>Muzeum romské kultury Brno</v>
          </cell>
          <cell r="B88">
            <v>26002.828063241101</v>
          </cell>
          <cell r="E88">
            <v>19837</v>
          </cell>
          <cell r="F88">
            <v>5466</v>
          </cell>
          <cell r="H88">
            <v>19837</v>
          </cell>
          <cell r="I88">
            <v>6165.8280632411006</v>
          </cell>
        </row>
        <row r="89">
          <cell r="A89" t="str">
            <v>Národní ústav lidové kultury</v>
          </cell>
          <cell r="B89">
            <v>26002.828063241101</v>
          </cell>
          <cell r="E89">
            <v>18162</v>
          </cell>
          <cell r="F89">
            <v>7141</v>
          </cell>
          <cell r="H89">
            <v>18162</v>
          </cell>
          <cell r="I89">
            <v>7840.8280632411006</v>
          </cell>
        </row>
        <row r="90">
          <cell r="A90" t="str">
            <v xml:space="preserve">Technické muzeum v Brně </v>
          </cell>
          <cell r="B90">
            <v>26002.828063241101</v>
          </cell>
          <cell r="E90">
            <v>16404</v>
          </cell>
          <cell r="F90">
            <v>8899</v>
          </cell>
          <cell r="H90">
            <v>16404</v>
          </cell>
          <cell r="I90">
            <v>9598.8280632411006</v>
          </cell>
        </row>
        <row r="91">
          <cell r="A91" t="str">
            <v>Muzeum umění Olomouc</v>
          </cell>
          <cell r="B91">
            <v>26002.828063241101</v>
          </cell>
          <cell r="E91">
            <v>16721</v>
          </cell>
          <cell r="F91">
            <v>6355</v>
          </cell>
          <cell r="H91">
            <v>16721</v>
          </cell>
          <cell r="I91">
            <v>9281.8280632411006</v>
          </cell>
        </row>
        <row r="92">
          <cell r="A92" t="str">
            <v>Muzeum J. A. Komenského Uherský Brod</v>
          </cell>
          <cell r="B92">
            <v>26002.828063241101</v>
          </cell>
          <cell r="E92">
            <v>19742</v>
          </cell>
          <cell r="F92">
            <v>3067</v>
          </cell>
          <cell r="H92">
            <v>19742</v>
          </cell>
          <cell r="I92">
            <v>6260.8280632411006</v>
          </cell>
        </row>
        <row r="93">
          <cell r="A93" t="str">
            <v>Valašské muzeum v přírodě Rožnov pod Radhoštěm</v>
          </cell>
          <cell r="B93">
            <v>26002.828063241101</v>
          </cell>
          <cell r="E93">
            <v>16226</v>
          </cell>
          <cell r="F93">
            <v>6583</v>
          </cell>
          <cell r="H93">
            <v>16226</v>
          </cell>
          <cell r="I93">
            <v>9776.8280632411006</v>
          </cell>
        </row>
        <row r="94">
          <cell r="A94" t="str">
            <v>Slezské zemské muzeum</v>
          </cell>
          <cell r="B94">
            <v>26002.828063241101</v>
          </cell>
          <cell r="E94">
            <v>16539</v>
          </cell>
          <cell r="F94">
            <v>7260</v>
          </cell>
          <cell r="H94">
            <v>16539</v>
          </cell>
          <cell r="I94">
            <v>9463.8280632411006</v>
          </cell>
        </row>
        <row r="98">
          <cell r="B98" t="str">
            <v>nominální mzda v Kč</v>
          </cell>
          <cell r="E98" t="str">
            <v>Průměrný plat (Kč) 2016</v>
          </cell>
          <cell r="F98" t="str">
            <v>rozdíl mezi průměrným platem organizace a nominální průměrnou mzdou kraje (dle ČSÚ)</v>
          </cell>
          <cell r="H98" t="str">
            <v>Průměrný plat (Kč) 2016</v>
          </cell>
          <cell r="I98" t="str">
            <v>rozdíl mezi průměrným platem organizace a nominální průměrnou mzdou (dle ČSÚ)</v>
          </cell>
        </row>
        <row r="99">
          <cell r="A99" t="str">
            <v>Česká filharmonie</v>
          </cell>
          <cell r="B99">
            <v>26951.454545454551</v>
          </cell>
          <cell r="E99">
            <v>47276</v>
          </cell>
          <cell r="F99" t="str">
            <v>0</v>
          </cell>
          <cell r="H99">
            <v>47276</v>
          </cell>
          <cell r="I99" t="str">
            <v>0</v>
          </cell>
        </row>
        <row r="100">
          <cell r="A100" t="str">
            <v>Knihovna a tiskárna pro nevidomé K. E. Macana</v>
          </cell>
          <cell r="B100">
            <v>26951.454545454551</v>
          </cell>
          <cell r="E100">
            <v>23118</v>
          </cell>
          <cell r="F100">
            <v>11003</v>
          </cell>
          <cell r="H100">
            <v>23118</v>
          </cell>
          <cell r="I100">
            <v>3833.4545454545514</v>
          </cell>
        </row>
        <row r="101">
          <cell r="A101" t="str">
            <v>Národní divadlo</v>
          </cell>
          <cell r="B101">
            <v>26951.454545454551</v>
          </cell>
          <cell r="E101">
            <v>27659</v>
          </cell>
          <cell r="F101">
            <v>6462</v>
          </cell>
          <cell r="H101">
            <v>27659</v>
          </cell>
          <cell r="I101" t="str">
            <v>0</v>
          </cell>
        </row>
        <row r="102">
          <cell r="A102" t="str">
            <v>Národní informační a poradenské středisko pro kulturu</v>
          </cell>
          <cell r="B102">
            <v>26951.454545454551</v>
          </cell>
          <cell r="E102">
            <v>23321</v>
          </cell>
          <cell r="F102">
            <v>10800</v>
          </cell>
          <cell r="H102">
            <v>23321</v>
          </cell>
          <cell r="I102">
            <v>3630.4545454545514</v>
          </cell>
        </row>
        <row r="103">
          <cell r="A103" t="str">
            <v>Památník národního písemnictví</v>
          </cell>
          <cell r="B103">
            <v>26951.454545454551</v>
          </cell>
          <cell r="E103">
            <v>23821</v>
          </cell>
          <cell r="F103">
            <v>10300</v>
          </cell>
          <cell r="H103">
            <v>23821</v>
          </cell>
          <cell r="I103">
            <v>3130.4545454545514</v>
          </cell>
        </row>
        <row r="104">
          <cell r="A104" t="str">
            <v>Pražský filharmonický sbor</v>
          </cell>
          <cell r="B104">
            <v>26951.454545454551</v>
          </cell>
          <cell r="E104">
            <v>27850</v>
          </cell>
          <cell r="F104">
            <v>6271</v>
          </cell>
          <cell r="H104">
            <v>27850</v>
          </cell>
          <cell r="I104" t="str">
            <v>0</v>
          </cell>
        </row>
        <row r="105">
          <cell r="A105" t="str">
            <v>Institut umění - Divadelní ústav</v>
          </cell>
          <cell r="B105">
            <v>26951.454545454551</v>
          </cell>
          <cell r="E105">
            <v>20213</v>
          </cell>
          <cell r="F105">
            <v>13908</v>
          </cell>
          <cell r="H105">
            <v>20213</v>
          </cell>
          <cell r="I105">
            <v>6738.4545454545514</v>
          </cell>
        </row>
        <row r="106">
          <cell r="A106" t="str">
            <v>Národní filmový archiv</v>
          </cell>
          <cell r="B106">
            <v>26951.454545454551</v>
          </cell>
          <cell r="E106">
            <v>21476</v>
          </cell>
          <cell r="F106">
            <v>12645</v>
          </cell>
          <cell r="H106">
            <v>21476</v>
          </cell>
          <cell r="I106">
            <v>5475.4545454545514</v>
          </cell>
        </row>
        <row r="107">
          <cell r="A107" t="str">
            <v>Národní galerie Praha</v>
          </cell>
          <cell r="B107">
            <v>26951.454545454551</v>
          </cell>
          <cell r="E107">
            <v>24832</v>
          </cell>
          <cell r="F107">
            <v>9289</v>
          </cell>
          <cell r="H107">
            <v>24832</v>
          </cell>
          <cell r="I107">
            <v>2119.4545454545514</v>
          </cell>
        </row>
        <row r="108">
          <cell r="A108" t="str">
            <v>Národní knihovna ČR</v>
          </cell>
          <cell r="B108">
            <v>26951.454545454551</v>
          </cell>
          <cell r="E108">
            <v>21347</v>
          </cell>
          <cell r="F108">
            <v>12774</v>
          </cell>
          <cell r="H108">
            <v>21347</v>
          </cell>
          <cell r="I108">
            <v>5604.4545454545514</v>
          </cell>
        </row>
        <row r="109">
          <cell r="A109" t="str">
            <v>Národní muzeum</v>
          </cell>
          <cell r="B109">
            <v>26951.454545454551</v>
          </cell>
          <cell r="E109">
            <v>21886</v>
          </cell>
          <cell r="F109">
            <v>12235</v>
          </cell>
          <cell r="H109">
            <v>21886</v>
          </cell>
          <cell r="I109">
            <v>5065.4545454545514</v>
          </cell>
        </row>
        <row r="110">
          <cell r="A110" t="str">
            <v>Národní památkový ústav</v>
          </cell>
          <cell r="B110">
            <v>26951.454545454551</v>
          </cell>
          <cell r="E110">
            <v>20457</v>
          </cell>
          <cell r="F110">
            <v>13664</v>
          </cell>
          <cell r="H110">
            <v>20457</v>
          </cell>
          <cell r="I110">
            <v>6494.4545454545514</v>
          </cell>
        </row>
        <row r="111">
          <cell r="A111" t="str">
            <v>Národní technické muzeum</v>
          </cell>
          <cell r="B111">
            <v>26951.454545454551</v>
          </cell>
          <cell r="E111">
            <v>19888</v>
          </cell>
          <cell r="F111">
            <v>14233</v>
          </cell>
          <cell r="H111">
            <v>19888</v>
          </cell>
          <cell r="I111">
            <v>7063.4545454545514</v>
          </cell>
        </row>
        <row r="112">
          <cell r="A112" t="str">
            <v>Uměleckoprůmyslové museum Praha</v>
          </cell>
          <cell r="B112">
            <v>26951.454545454551</v>
          </cell>
          <cell r="E112">
            <v>23314</v>
          </cell>
          <cell r="F112">
            <v>10807</v>
          </cell>
          <cell r="H112">
            <v>23314</v>
          </cell>
          <cell r="I112">
            <v>3637.4545454545514</v>
          </cell>
        </row>
        <row r="113">
          <cell r="A113" t="str">
            <v>Památník Lidice</v>
          </cell>
          <cell r="B113">
            <v>26951.454545454551</v>
          </cell>
          <cell r="E113">
            <v>18720</v>
          </cell>
          <cell r="F113">
            <v>8331</v>
          </cell>
          <cell r="H113">
            <v>18720</v>
          </cell>
          <cell r="I113">
            <v>8231.4545454545514</v>
          </cell>
        </row>
        <row r="114">
          <cell r="A114" t="str">
            <v>Husitské muzeum Tábor</v>
          </cell>
          <cell r="B114">
            <v>26951.454545454551</v>
          </cell>
          <cell r="E114">
            <v>21783</v>
          </cell>
          <cell r="F114">
            <v>2840</v>
          </cell>
          <cell r="H114">
            <v>21783</v>
          </cell>
          <cell r="I114">
            <v>5168.4545454545514</v>
          </cell>
        </row>
        <row r="115">
          <cell r="A115" t="str">
            <v>Památník Terezín</v>
          </cell>
          <cell r="B115">
            <v>26951.454545454551</v>
          </cell>
          <cell r="E115">
            <v>17170</v>
          </cell>
          <cell r="F115">
            <v>7110</v>
          </cell>
          <cell r="H115">
            <v>17170</v>
          </cell>
          <cell r="I115">
            <v>9781.4545454545514</v>
          </cell>
        </row>
        <row r="116">
          <cell r="A116" t="str">
            <v>Muzeum skla a bižuterie v Jablonci nad Nisou</v>
          </cell>
          <cell r="B116">
            <v>26951.454545454551</v>
          </cell>
          <cell r="E116">
            <v>22180</v>
          </cell>
          <cell r="F116">
            <v>3169</v>
          </cell>
          <cell r="H116">
            <v>22180</v>
          </cell>
          <cell r="I116">
            <v>4771.4545454545514</v>
          </cell>
        </row>
        <row r="117">
          <cell r="A117" t="str">
            <v>Muzeum loutkářských kultur Chrudim</v>
          </cell>
          <cell r="B117">
            <v>26951.454545454551</v>
          </cell>
          <cell r="E117">
            <v>19883</v>
          </cell>
          <cell r="F117">
            <v>4378</v>
          </cell>
          <cell r="H117">
            <v>19883</v>
          </cell>
          <cell r="I117">
            <v>7068.4545454545514</v>
          </cell>
        </row>
        <row r="118">
          <cell r="A118" t="str">
            <v>Moravská galerie v Brně</v>
          </cell>
          <cell r="B118">
            <v>26951.454545454551</v>
          </cell>
          <cell r="E118">
            <v>18139</v>
          </cell>
          <cell r="F118">
            <v>8229</v>
          </cell>
          <cell r="H118">
            <v>18139</v>
          </cell>
          <cell r="I118">
            <v>8812.4545454545514</v>
          </cell>
        </row>
        <row r="119">
          <cell r="A119" t="str">
            <v>Moravská zemská knihovna v Brně</v>
          </cell>
          <cell r="B119">
            <v>26951.454545454551</v>
          </cell>
          <cell r="E119">
            <v>20066</v>
          </cell>
          <cell r="F119">
            <v>6302</v>
          </cell>
          <cell r="H119">
            <v>20066</v>
          </cell>
          <cell r="I119">
            <v>6885.4545454545514</v>
          </cell>
        </row>
        <row r="120">
          <cell r="A120" t="str">
            <v>Moravské zemské muzeum</v>
          </cell>
          <cell r="B120">
            <v>26951.454545454551</v>
          </cell>
          <cell r="E120">
            <v>20810</v>
          </cell>
          <cell r="F120">
            <v>5558</v>
          </cell>
          <cell r="H120">
            <v>20810</v>
          </cell>
          <cell r="I120">
            <v>6141.4545454545514</v>
          </cell>
        </row>
        <row r="121">
          <cell r="A121" t="str">
            <v>Muzeum romské kultury Brno</v>
          </cell>
          <cell r="B121">
            <v>26951.454545454551</v>
          </cell>
          <cell r="E121">
            <v>21353</v>
          </cell>
          <cell r="F121">
            <v>5015</v>
          </cell>
          <cell r="H121">
            <v>21353</v>
          </cell>
          <cell r="I121">
            <v>5598.4545454545514</v>
          </cell>
        </row>
        <row r="122">
          <cell r="A122" t="str">
            <v>Národní ústav lidové kultury</v>
          </cell>
          <cell r="B122">
            <v>26951.454545454551</v>
          </cell>
          <cell r="E122">
            <v>19425</v>
          </cell>
          <cell r="F122">
            <v>6943</v>
          </cell>
          <cell r="H122">
            <v>19425</v>
          </cell>
          <cell r="I122">
            <v>7526.4545454545514</v>
          </cell>
        </row>
        <row r="123">
          <cell r="A123" t="str">
            <v xml:space="preserve">Technické muzeum v Brně </v>
          </cell>
          <cell r="B123">
            <v>26951.454545454551</v>
          </cell>
          <cell r="E123">
            <v>18902</v>
          </cell>
          <cell r="F123">
            <v>7466</v>
          </cell>
          <cell r="H123">
            <v>18902</v>
          </cell>
          <cell r="I123">
            <v>8049.4545454545514</v>
          </cell>
        </row>
        <row r="124">
          <cell r="A124" t="str">
            <v>Muzeum umění Olomouc</v>
          </cell>
          <cell r="B124">
            <v>26951.454545454551</v>
          </cell>
          <cell r="E124">
            <v>17010</v>
          </cell>
          <cell r="F124">
            <v>7074</v>
          </cell>
          <cell r="H124">
            <v>17010</v>
          </cell>
          <cell r="I124">
            <v>9941.4545454545514</v>
          </cell>
        </row>
        <row r="125">
          <cell r="A125" t="str">
            <v>Muzeum J. A. Komenského Uherský Brod</v>
          </cell>
          <cell r="B125">
            <v>26951.454545454551</v>
          </cell>
          <cell r="E125">
            <v>21354</v>
          </cell>
          <cell r="F125">
            <v>2412</v>
          </cell>
          <cell r="H125">
            <v>21354</v>
          </cell>
          <cell r="I125">
            <v>5597.4545454545514</v>
          </cell>
        </row>
        <row r="126">
          <cell r="A126" t="str">
            <v>Valašské muzeum v přírodě Rožnov pod Radhoštěm</v>
          </cell>
          <cell r="B126">
            <v>26951.454545454551</v>
          </cell>
          <cell r="E126">
            <v>18087</v>
          </cell>
          <cell r="F126">
            <v>5679</v>
          </cell>
          <cell r="H126">
            <v>18087</v>
          </cell>
          <cell r="I126">
            <v>8864.4545454545514</v>
          </cell>
        </row>
        <row r="127">
          <cell r="A127" t="str">
            <v>Slezské zemské muzeum</v>
          </cell>
          <cell r="B127">
            <v>26951.454545454551</v>
          </cell>
          <cell r="E127">
            <v>18251</v>
          </cell>
          <cell r="F127">
            <v>6322</v>
          </cell>
          <cell r="H127">
            <v>18251</v>
          </cell>
          <cell r="I127">
            <v>8700.4545454545514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5"/>
  <sheetViews>
    <sheetView tabSelected="1" zoomScale="80" zoomScaleNormal="80" workbookViewId="0">
      <selection activeCell="BC21" sqref="BC21"/>
    </sheetView>
  </sheetViews>
  <sheetFormatPr defaultColWidth="9.140625" defaultRowHeight="13.5"/>
  <cols>
    <col min="1" max="1" width="2.7109375" style="3" customWidth="1"/>
    <col min="2" max="2" width="24" style="2" customWidth="1"/>
    <col min="3" max="3" width="7" style="2" customWidth="1"/>
    <col min="4" max="4" width="7.140625" style="2" customWidth="1"/>
    <col min="5" max="8" width="6.42578125" style="2" customWidth="1"/>
    <col min="9" max="9" width="7.42578125" style="2" customWidth="1"/>
    <col min="10" max="13" width="6.42578125" style="2" customWidth="1"/>
    <col min="14" max="14" width="7.140625" style="2" customWidth="1"/>
    <col min="15" max="18" width="6.42578125" style="2" customWidth="1"/>
    <col min="19" max="19" width="7.42578125" style="2" customWidth="1"/>
    <col min="20" max="23" width="6.42578125" style="2" customWidth="1"/>
    <col min="24" max="24" width="7" style="2" customWidth="1"/>
    <col min="25" max="25" width="6" style="2" customWidth="1"/>
    <col min="26" max="26" width="11.28515625" style="2" hidden="1" customWidth="1"/>
    <col min="27" max="27" width="4" style="2" hidden="1" customWidth="1"/>
    <col min="28" max="28" width="7" style="2" hidden="1" customWidth="1"/>
    <col min="29" max="29" width="6" style="2" hidden="1" customWidth="1"/>
    <col min="30" max="30" width="11.42578125" style="2" hidden="1" customWidth="1"/>
    <col min="31" max="31" width="4.140625" style="2" hidden="1" customWidth="1"/>
    <col min="32" max="32" width="11.5703125" style="2" hidden="1" customWidth="1"/>
    <col min="33" max="33" width="7.42578125" style="2" hidden="1" customWidth="1"/>
    <col min="34" max="34" width="7.7109375" style="2" hidden="1" customWidth="1"/>
    <col min="35" max="36" width="6.42578125" style="2" hidden="1" customWidth="1"/>
    <col min="37" max="37" width="6.85546875" style="2" hidden="1" customWidth="1"/>
    <col min="38" max="38" width="6.28515625" style="2" hidden="1" customWidth="1"/>
    <col min="39" max="39" width="7.5703125" style="2" hidden="1" customWidth="1"/>
    <col min="40" max="40" width="6.28515625" style="2" hidden="1" customWidth="1"/>
    <col min="41" max="41" width="12.42578125" style="2" hidden="1" customWidth="1"/>
    <col min="42" max="42" width="2.5703125" style="2" hidden="1" customWidth="1"/>
    <col min="43" max="43" width="5.7109375" style="2" hidden="1" customWidth="1"/>
    <col min="44" max="44" width="8.140625" style="2" hidden="1" customWidth="1"/>
    <col min="45" max="45" width="2.85546875" style="2" hidden="1" customWidth="1"/>
    <col min="46" max="51" width="0" style="1" hidden="1" customWidth="1"/>
    <col min="52" max="16384" width="9.140625" style="1"/>
  </cols>
  <sheetData>
    <row r="1" spans="1:45" ht="24" customHeight="1">
      <c r="A1" s="46" t="s">
        <v>115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45">
      <c r="C2" s="60">
        <v>2000</v>
      </c>
      <c r="D2" s="60">
        <v>2001</v>
      </c>
      <c r="E2" s="60">
        <v>2002</v>
      </c>
      <c r="F2" s="60">
        <v>2003</v>
      </c>
      <c r="G2" s="60">
        <v>2004</v>
      </c>
      <c r="H2" s="60">
        <v>2005</v>
      </c>
      <c r="I2" s="60">
        <v>2006</v>
      </c>
      <c r="J2" s="60">
        <v>2007</v>
      </c>
      <c r="K2" s="60">
        <v>2008</v>
      </c>
      <c r="L2" s="60">
        <v>2009</v>
      </c>
      <c r="M2" s="60">
        <v>2010</v>
      </c>
      <c r="N2" s="60">
        <v>2011</v>
      </c>
      <c r="O2" s="60">
        <v>2012</v>
      </c>
      <c r="P2" s="60">
        <v>2013</v>
      </c>
      <c r="Q2" s="60">
        <v>2014</v>
      </c>
    </row>
    <row r="3" spans="1:45" ht="20.25" customHeight="1">
      <c r="B3" s="59" t="s">
        <v>114</v>
      </c>
      <c r="C3" s="32">
        <v>13219</v>
      </c>
      <c r="D3" s="32">
        <v>14378</v>
      </c>
      <c r="E3" s="32">
        <v>15524</v>
      </c>
      <c r="F3" s="32">
        <v>16430</v>
      </c>
      <c r="G3" s="32">
        <v>17466</v>
      </c>
      <c r="H3" s="32">
        <v>18344</v>
      </c>
      <c r="I3" s="32">
        <v>19546</v>
      </c>
      <c r="J3" s="32">
        <v>20957</v>
      </c>
      <c r="K3" s="32">
        <v>22592</v>
      </c>
      <c r="L3" s="32">
        <v>23344</v>
      </c>
      <c r="M3" s="32">
        <v>23864</v>
      </c>
      <c r="N3" s="32">
        <v>24455</v>
      </c>
      <c r="O3" s="32">
        <v>25067</v>
      </c>
      <c r="P3" s="32">
        <v>25078</v>
      </c>
      <c r="Q3" s="32">
        <v>25686</v>
      </c>
      <c r="R3" s="5"/>
      <c r="S3" s="5"/>
      <c r="T3" s="5"/>
    </row>
    <row r="4" spans="1:45" ht="20.25" customHeight="1">
      <c r="B4" s="52" t="s">
        <v>100</v>
      </c>
      <c r="C4" s="35">
        <v>13170</v>
      </c>
      <c r="D4" s="35">
        <v>14304</v>
      </c>
      <c r="E4" s="35">
        <v>15380</v>
      </c>
      <c r="F4" s="35">
        <v>16149</v>
      </c>
      <c r="G4" s="35">
        <v>17191</v>
      </c>
      <c r="H4" s="35">
        <v>18019</v>
      </c>
      <c r="I4" s="35">
        <v>19244</v>
      </c>
      <c r="J4" s="35">
        <v>20661</v>
      </c>
      <c r="K4" s="35">
        <v>22439</v>
      </c>
      <c r="L4" s="35">
        <v>23104</v>
      </c>
      <c r="M4" s="35">
        <v>23733</v>
      </c>
      <c r="N4" s="35">
        <v>24447</v>
      </c>
      <c r="O4" s="35">
        <v>25078</v>
      </c>
      <c r="P4" s="35">
        <v>24986</v>
      </c>
      <c r="Q4" s="35">
        <v>25546</v>
      </c>
    </row>
    <row r="5" spans="1:45" ht="20.25" customHeight="1">
      <c r="B5" s="33" t="s">
        <v>99</v>
      </c>
      <c r="C5" s="32">
        <v>13457</v>
      </c>
      <c r="D5" s="32">
        <v>14733</v>
      </c>
      <c r="E5" s="32">
        <v>16197</v>
      </c>
      <c r="F5" s="32">
        <v>17692</v>
      </c>
      <c r="G5" s="32">
        <v>18714</v>
      </c>
      <c r="H5" s="32">
        <v>19877</v>
      </c>
      <c r="I5" s="32">
        <v>20977</v>
      </c>
      <c r="J5" s="32">
        <v>22387</v>
      </c>
      <c r="K5" s="32">
        <v>23334</v>
      </c>
      <c r="L5" s="32">
        <v>24411</v>
      </c>
      <c r="M5" s="32">
        <v>24453</v>
      </c>
      <c r="N5" s="32">
        <v>24494</v>
      </c>
      <c r="O5" s="32">
        <v>25014</v>
      </c>
      <c r="P5" s="32">
        <v>25255</v>
      </c>
      <c r="Q5" s="32">
        <v>25879</v>
      </c>
      <c r="X5" s="58"/>
    </row>
    <row r="6" spans="1:45" ht="20.25" customHeight="1">
      <c r="B6" s="52" t="s">
        <v>113</v>
      </c>
      <c r="C6" s="57">
        <v>3.9</v>
      </c>
      <c r="D6" s="57">
        <v>4.7</v>
      </c>
      <c r="E6" s="57">
        <v>1.8</v>
      </c>
      <c r="F6" s="57">
        <v>0.1</v>
      </c>
      <c r="G6" s="57">
        <v>2.8</v>
      </c>
      <c r="H6" s="57">
        <v>1.9</v>
      </c>
      <c r="I6" s="57">
        <v>2.5</v>
      </c>
      <c r="J6" s="57">
        <v>2.8</v>
      </c>
      <c r="K6" s="57">
        <v>6.3</v>
      </c>
      <c r="L6" s="57">
        <v>1</v>
      </c>
      <c r="M6" s="57">
        <v>1.5</v>
      </c>
      <c r="N6" s="57">
        <v>1.9</v>
      </c>
      <c r="O6" s="57">
        <v>3.3</v>
      </c>
      <c r="P6" s="57">
        <v>1.4</v>
      </c>
      <c r="Q6" s="57">
        <v>0.4</v>
      </c>
    </row>
    <row r="7" spans="1:45">
      <c r="A7" s="2"/>
    </row>
    <row r="8" spans="1:45" s="41" customFormat="1" ht="13.5" customHeight="1">
      <c r="A8" s="257"/>
      <c r="B8" s="257"/>
      <c r="C8" s="56" t="s">
        <v>112</v>
      </c>
      <c r="D8" s="56" t="s">
        <v>111</v>
      </c>
      <c r="E8" s="56" t="s">
        <v>110</v>
      </c>
      <c r="F8" s="56" t="s">
        <v>109</v>
      </c>
      <c r="G8" s="56" t="s">
        <v>108</v>
      </c>
      <c r="H8" s="56" t="s">
        <v>107</v>
      </c>
      <c r="I8" s="56" t="s">
        <v>106</v>
      </c>
      <c r="J8" s="56" t="s">
        <v>105</v>
      </c>
      <c r="K8" s="56" t="s">
        <v>104</v>
      </c>
      <c r="L8" s="56" t="s">
        <v>103</v>
      </c>
      <c r="M8" s="56" t="s">
        <v>102</v>
      </c>
      <c r="N8" s="56" t="s">
        <v>101</v>
      </c>
      <c r="O8" s="56" t="s">
        <v>93</v>
      </c>
      <c r="P8" s="56" t="s">
        <v>92</v>
      </c>
      <c r="Q8" s="56" t="s">
        <v>91</v>
      </c>
      <c r="R8" s="56" t="s">
        <v>90</v>
      </c>
      <c r="S8" s="56" t="s">
        <v>89</v>
      </c>
      <c r="T8" s="56" t="s">
        <v>88</v>
      </c>
      <c r="U8" s="56" t="s">
        <v>87</v>
      </c>
      <c r="V8" s="56" t="s">
        <v>86</v>
      </c>
      <c r="W8" s="56" t="s">
        <v>85</v>
      </c>
      <c r="X8" s="56" t="s">
        <v>84</v>
      </c>
      <c r="Y8" s="56" t="s">
        <v>83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>
      <c r="A9" s="258"/>
      <c r="B9" s="258"/>
      <c r="C9" s="40" t="s">
        <v>75</v>
      </c>
      <c r="D9" s="40" t="s">
        <v>75</v>
      </c>
      <c r="E9" s="40" t="s">
        <v>75</v>
      </c>
      <c r="F9" s="40" t="s">
        <v>75</v>
      </c>
      <c r="G9" s="40" t="s">
        <v>75</v>
      </c>
      <c r="H9" s="40" t="s">
        <v>75</v>
      </c>
      <c r="I9" s="40" t="s">
        <v>75</v>
      </c>
      <c r="J9" s="40" t="s">
        <v>75</v>
      </c>
      <c r="K9" s="40" t="s">
        <v>75</v>
      </c>
      <c r="L9" s="40" t="s">
        <v>75</v>
      </c>
      <c r="M9" s="40" t="s">
        <v>75</v>
      </c>
      <c r="N9" s="40" t="s">
        <v>75</v>
      </c>
      <c r="O9" s="40" t="s">
        <v>75</v>
      </c>
      <c r="P9" s="40" t="s">
        <v>75</v>
      </c>
      <c r="Q9" s="40" t="s">
        <v>75</v>
      </c>
      <c r="R9" s="40" t="s">
        <v>75</v>
      </c>
      <c r="S9" s="40" t="s">
        <v>75</v>
      </c>
      <c r="T9" s="40" t="s">
        <v>75</v>
      </c>
      <c r="U9" s="40" t="s">
        <v>75</v>
      </c>
      <c r="V9" s="40" t="s">
        <v>75</v>
      </c>
      <c r="W9" s="40" t="s">
        <v>75</v>
      </c>
      <c r="X9" s="40" t="s">
        <v>75</v>
      </c>
      <c r="Y9" s="40" t="s">
        <v>75</v>
      </c>
    </row>
    <row r="10" spans="1:45" ht="18.75" customHeight="1">
      <c r="A10" s="255" t="s">
        <v>74</v>
      </c>
      <c r="B10" s="256"/>
      <c r="C10" s="38">
        <v>22738</v>
      </c>
      <c r="D10" s="38">
        <v>23504</v>
      </c>
      <c r="E10" s="38">
        <v>23600</v>
      </c>
      <c r="F10" s="38">
        <v>25591</v>
      </c>
      <c r="G10" s="38">
        <v>23372</v>
      </c>
      <c r="H10" s="38">
        <v>24116</v>
      </c>
      <c r="I10" s="38">
        <v>24107</v>
      </c>
      <c r="J10" s="38">
        <v>26211</v>
      </c>
      <c r="K10" s="38">
        <v>24131</v>
      </c>
      <c r="L10" s="38">
        <v>24627</v>
      </c>
      <c r="M10" s="38">
        <v>24439</v>
      </c>
      <c r="N10" s="38">
        <v>27055</v>
      </c>
      <c r="O10" s="38">
        <v>23985</v>
      </c>
      <c r="P10" s="38">
        <v>24877</v>
      </c>
      <c r="Q10" s="38">
        <v>24735</v>
      </c>
      <c r="R10" s="38">
        <v>26525</v>
      </c>
      <c r="S10" s="38">
        <v>24754</v>
      </c>
      <c r="T10" s="38">
        <v>25411</v>
      </c>
      <c r="U10" s="38">
        <v>25127</v>
      </c>
      <c r="V10" s="38">
        <v>27107</v>
      </c>
      <c r="W10" s="38">
        <v>25306</v>
      </c>
      <c r="X10" s="38">
        <v>26287</v>
      </c>
      <c r="Y10" s="38">
        <v>26072</v>
      </c>
      <c r="Z10" s="48"/>
      <c r="AA10" s="55"/>
      <c r="AB10" s="5"/>
      <c r="AC10" s="5"/>
      <c r="AD10" s="47"/>
    </row>
    <row r="11" spans="1:45" ht="18.75" customHeight="1">
      <c r="A11" s="51"/>
      <c r="B11" s="36" t="s">
        <v>100</v>
      </c>
      <c r="C11" s="35">
        <v>22636</v>
      </c>
      <c r="D11" s="35">
        <v>23369</v>
      </c>
      <c r="E11" s="35">
        <v>23531</v>
      </c>
      <c r="F11" s="35">
        <v>25370</v>
      </c>
      <c r="G11" s="35">
        <v>23495</v>
      </c>
      <c r="H11" s="35">
        <v>24159</v>
      </c>
      <c r="I11" s="35">
        <v>24092</v>
      </c>
      <c r="J11" s="35">
        <v>26029</v>
      </c>
      <c r="K11" s="35">
        <v>24255</v>
      </c>
      <c r="L11" s="35">
        <v>24671</v>
      </c>
      <c r="M11" s="35">
        <v>24383</v>
      </c>
      <c r="N11" s="35">
        <v>26992</v>
      </c>
      <c r="O11" s="35">
        <v>24073</v>
      </c>
      <c r="P11" s="35">
        <v>24876</v>
      </c>
      <c r="Q11" s="35">
        <v>24692</v>
      </c>
      <c r="R11" s="35">
        <v>26288</v>
      </c>
      <c r="S11" s="35">
        <v>24895</v>
      </c>
      <c r="T11" s="35">
        <v>25434</v>
      </c>
      <c r="U11" s="35">
        <v>25073</v>
      </c>
      <c r="V11" s="35">
        <v>26761</v>
      </c>
      <c r="W11" s="35">
        <v>25411</v>
      </c>
      <c r="X11" s="35">
        <v>26260</v>
      </c>
      <c r="Y11" s="35">
        <v>26029</v>
      </c>
      <c r="AA11" s="48"/>
      <c r="AB11" s="5"/>
      <c r="AC11" s="5"/>
      <c r="AD11" s="47"/>
    </row>
    <row r="12" spans="1:45" ht="18.75" customHeight="1">
      <c r="A12" s="51"/>
      <c r="B12" s="33" t="s">
        <v>99</v>
      </c>
      <c r="C12" s="32">
        <v>23191</v>
      </c>
      <c r="D12" s="32">
        <v>24105</v>
      </c>
      <c r="E12" s="32">
        <v>23915</v>
      </c>
      <c r="F12" s="32">
        <v>26593</v>
      </c>
      <c r="G12" s="32">
        <v>22811</v>
      </c>
      <c r="H12" s="32">
        <v>23917</v>
      </c>
      <c r="I12" s="32">
        <v>24178</v>
      </c>
      <c r="J12" s="32">
        <v>27038</v>
      </c>
      <c r="K12" s="32">
        <v>23562</v>
      </c>
      <c r="L12" s="32">
        <v>24426</v>
      </c>
      <c r="M12" s="32">
        <v>24701</v>
      </c>
      <c r="N12" s="32">
        <v>27346</v>
      </c>
      <c r="O12" s="32">
        <v>23589</v>
      </c>
      <c r="P12" s="32">
        <v>24880</v>
      </c>
      <c r="Q12" s="32">
        <v>24930</v>
      </c>
      <c r="R12" s="32">
        <v>27583</v>
      </c>
      <c r="S12" s="32">
        <v>24129</v>
      </c>
      <c r="T12" s="32">
        <v>25313</v>
      </c>
      <c r="U12" s="32">
        <v>25371</v>
      </c>
      <c r="V12" s="32">
        <v>28647</v>
      </c>
      <c r="W12" s="32">
        <v>24835</v>
      </c>
      <c r="X12" s="32">
        <v>26405</v>
      </c>
      <c r="Y12" s="32">
        <v>26267</v>
      </c>
      <c r="AA12" s="48"/>
      <c r="AB12" s="5"/>
      <c r="AC12" s="5"/>
      <c r="AD12" s="47"/>
    </row>
    <row r="13" spans="1:45" ht="8.25" customHeight="1">
      <c r="A13" s="2"/>
      <c r="AA13" s="48"/>
      <c r="AB13" s="5"/>
      <c r="AC13" s="5"/>
      <c r="AD13" s="47"/>
    </row>
    <row r="14" spans="1:45" ht="18.75" customHeight="1">
      <c r="A14" s="51"/>
      <c r="B14" s="54" t="s">
        <v>98</v>
      </c>
      <c r="C14" s="53">
        <v>19250</v>
      </c>
      <c r="D14" s="53">
        <v>20000</v>
      </c>
      <c r="E14" s="53">
        <v>20366</v>
      </c>
      <c r="F14" s="53">
        <v>21559</v>
      </c>
      <c r="G14" s="53">
        <v>19797</v>
      </c>
      <c r="H14" s="53">
        <v>20432</v>
      </c>
      <c r="I14" s="53">
        <v>20718</v>
      </c>
      <c r="J14" s="53">
        <v>22026</v>
      </c>
      <c r="K14" s="53">
        <v>20119</v>
      </c>
      <c r="L14" s="53">
        <v>20655</v>
      </c>
      <c r="M14" s="53">
        <v>20943</v>
      </c>
      <c r="N14" s="53">
        <v>22219</v>
      </c>
      <c r="O14" s="53">
        <v>19988</v>
      </c>
      <c r="P14" s="53">
        <v>20880</v>
      </c>
      <c r="Q14" s="53">
        <v>21244</v>
      </c>
      <c r="R14" s="53">
        <v>22194</v>
      </c>
      <c r="S14" s="53">
        <v>20716</v>
      </c>
      <c r="T14" s="53">
        <v>21509</v>
      </c>
      <c r="U14" s="53">
        <v>21676</v>
      </c>
      <c r="V14" s="53">
        <v>22769</v>
      </c>
      <c r="W14" s="53">
        <v>21166</v>
      </c>
      <c r="X14" s="53">
        <v>22235</v>
      </c>
      <c r="Y14" s="53">
        <v>22531</v>
      </c>
      <c r="AA14" s="48"/>
      <c r="AB14" s="5"/>
      <c r="AC14" s="5"/>
      <c r="AD14" s="47"/>
    </row>
    <row r="15" spans="1:45" ht="18.75" customHeight="1">
      <c r="A15" s="51"/>
      <c r="B15" s="52" t="s">
        <v>97</v>
      </c>
      <c r="C15" s="35">
        <v>19066</v>
      </c>
      <c r="D15" s="35">
        <v>19655</v>
      </c>
      <c r="E15" s="35">
        <v>19528</v>
      </c>
      <c r="F15" s="35">
        <v>21089</v>
      </c>
      <c r="G15" s="35">
        <v>19071</v>
      </c>
      <c r="H15" s="35">
        <v>19767</v>
      </c>
      <c r="I15" s="35">
        <v>19441</v>
      </c>
      <c r="J15" s="35">
        <v>21182</v>
      </c>
      <c r="K15" s="35">
        <v>19349</v>
      </c>
      <c r="L15" s="35">
        <v>20153</v>
      </c>
      <c r="M15" s="35">
        <v>20259</v>
      </c>
      <c r="N15" s="35">
        <v>23472</v>
      </c>
      <c r="O15" s="35">
        <v>19642</v>
      </c>
      <c r="P15" s="35">
        <v>20445</v>
      </c>
      <c r="Q15" s="35">
        <v>20015</v>
      </c>
      <c r="R15" s="35">
        <v>21940</v>
      </c>
      <c r="S15" s="35">
        <v>20212</v>
      </c>
      <c r="T15" s="35">
        <v>20920</v>
      </c>
      <c r="U15" s="35">
        <v>20475</v>
      </c>
      <c r="V15" s="35">
        <v>22512</v>
      </c>
      <c r="W15" s="35">
        <v>20910</v>
      </c>
      <c r="X15" s="35">
        <v>21569</v>
      </c>
      <c r="Y15" s="35">
        <v>21572</v>
      </c>
      <c r="AA15" s="48"/>
      <c r="AB15" s="5"/>
      <c r="AC15" s="5"/>
      <c r="AD15" s="47"/>
    </row>
    <row r="16" spans="1:45" ht="18.75" customHeight="1">
      <c r="A16" s="51"/>
      <c r="B16" s="50" t="s">
        <v>96</v>
      </c>
      <c r="C16" s="49">
        <v>26005</v>
      </c>
      <c r="D16" s="49">
        <v>26662</v>
      </c>
      <c r="E16" s="49">
        <v>26373</v>
      </c>
      <c r="F16" s="49">
        <v>28734</v>
      </c>
      <c r="G16" s="49">
        <v>24922</v>
      </c>
      <c r="H16" s="49">
        <v>25827</v>
      </c>
      <c r="I16" s="49">
        <v>26270</v>
      </c>
      <c r="J16" s="49">
        <v>28304</v>
      </c>
      <c r="K16" s="49">
        <v>25451</v>
      </c>
      <c r="L16" s="49">
        <v>26344</v>
      </c>
      <c r="M16" s="49">
        <v>26443</v>
      </c>
      <c r="N16" s="49">
        <v>28585</v>
      </c>
      <c r="O16" s="49">
        <v>25470</v>
      </c>
      <c r="P16" s="49">
        <v>26725</v>
      </c>
      <c r="Q16" s="49">
        <v>26335</v>
      </c>
      <c r="R16" s="49">
        <v>28448</v>
      </c>
      <c r="S16" s="49">
        <v>26166</v>
      </c>
      <c r="T16" s="49">
        <v>27176</v>
      </c>
      <c r="U16" s="49">
        <v>27134</v>
      </c>
      <c r="V16" s="49">
        <v>29819</v>
      </c>
      <c r="W16" s="49">
        <v>26988</v>
      </c>
      <c r="X16" s="49">
        <v>28700</v>
      </c>
      <c r="Y16" s="49">
        <v>28255</v>
      </c>
      <c r="AA16" s="48"/>
      <c r="AB16" s="5"/>
      <c r="AC16" s="5"/>
      <c r="AD16" s="47"/>
    </row>
    <row r="17" spans="1:45">
      <c r="Y17" s="8" t="s">
        <v>95</v>
      </c>
    </row>
    <row r="18" spans="1:45" ht="22.5" customHeight="1">
      <c r="A18" s="46" t="s">
        <v>94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45" s="41" customFormat="1" ht="24" customHeight="1">
      <c r="A19" s="259"/>
      <c r="B19" s="259"/>
      <c r="C19" s="45" t="s">
        <v>93</v>
      </c>
      <c r="D19" s="45" t="s">
        <v>92</v>
      </c>
      <c r="E19" s="45" t="s">
        <v>91</v>
      </c>
      <c r="F19" s="45" t="s">
        <v>90</v>
      </c>
      <c r="G19" s="45" t="s">
        <v>89</v>
      </c>
      <c r="H19" s="45" t="s">
        <v>88</v>
      </c>
      <c r="I19" s="45" t="s">
        <v>87</v>
      </c>
      <c r="J19" s="45" t="s">
        <v>86</v>
      </c>
      <c r="K19" s="45" t="s">
        <v>85</v>
      </c>
      <c r="L19" s="45" t="s">
        <v>84</v>
      </c>
      <c r="M19" s="45" t="s">
        <v>83</v>
      </c>
      <c r="N19" s="44" t="s">
        <v>82</v>
      </c>
      <c r="O19" s="44" t="s">
        <v>81</v>
      </c>
      <c r="P19" s="44" t="s">
        <v>80</v>
      </c>
      <c r="Q19" s="44" t="s">
        <v>79</v>
      </c>
      <c r="R19" s="44" t="s">
        <v>78</v>
      </c>
      <c r="S19" s="43" t="s">
        <v>77</v>
      </c>
      <c r="T19" s="43" t="s">
        <v>76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>
      <c r="A20" s="260"/>
      <c r="B20" s="260"/>
      <c r="C20" s="40" t="s">
        <v>75</v>
      </c>
      <c r="D20" s="40" t="s">
        <v>75</v>
      </c>
      <c r="E20" s="40" t="s">
        <v>75</v>
      </c>
      <c r="F20" s="40" t="s">
        <v>75</v>
      </c>
      <c r="G20" s="40" t="s">
        <v>75</v>
      </c>
      <c r="H20" s="40" t="s">
        <v>75</v>
      </c>
      <c r="I20" s="40" t="s">
        <v>75</v>
      </c>
      <c r="J20" s="40" t="s">
        <v>75</v>
      </c>
      <c r="K20" s="40" t="s">
        <v>75</v>
      </c>
      <c r="L20" s="40" t="s">
        <v>75</v>
      </c>
      <c r="M20" s="40" t="s">
        <v>75</v>
      </c>
      <c r="N20" s="39" t="s">
        <v>75</v>
      </c>
      <c r="O20" s="39" t="s">
        <v>75</v>
      </c>
      <c r="P20" s="39" t="s">
        <v>75</v>
      </c>
      <c r="Q20" s="39" t="s">
        <v>75</v>
      </c>
      <c r="R20" s="39" t="s">
        <v>75</v>
      </c>
      <c r="S20" s="39" t="s">
        <v>75</v>
      </c>
      <c r="T20" s="39"/>
    </row>
    <row r="21" spans="1:45" ht="18.75" customHeight="1">
      <c r="A21" s="255" t="s">
        <v>74</v>
      </c>
      <c r="B21" s="256"/>
      <c r="C21" s="38">
        <v>24061</v>
      </c>
      <c r="D21" s="38">
        <v>24953</v>
      </c>
      <c r="E21" s="38">
        <v>24836</v>
      </c>
      <c r="F21" s="38">
        <v>26637</v>
      </c>
      <c r="G21" s="38">
        <v>24806</v>
      </c>
      <c r="H21" s="38">
        <v>25500</v>
      </c>
      <c r="I21" s="38">
        <v>25219</v>
      </c>
      <c r="J21" s="38">
        <v>27200</v>
      </c>
      <c r="K21" s="38">
        <v>25306</v>
      </c>
      <c r="L21" s="38">
        <v>26287</v>
      </c>
      <c r="M21" s="38">
        <v>26072</v>
      </c>
      <c r="N21" s="37">
        <v>26534.6363636364</v>
      </c>
      <c r="O21" s="37">
        <v>26701.3636363636</v>
      </c>
      <c r="P21" s="37">
        <v>26868.090909090901</v>
      </c>
      <c r="Q21" s="37">
        <v>27034.818181818198</v>
      </c>
      <c r="R21" s="37">
        <v>27201.5454545455</v>
      </c>
      <c r="S21" s="30">
        <f t="shared" ref="S21:S35" si="0">((O21+P21+Q21+R21)/4)</f>
        <v>26951.454545454551</v>
      </c>
      <c r="T21" s="30">
        <v>27689.180909090919</v>
      </c>
      <c r="U21" s="5"/>
      <c r="V21" s="5"/>
    </row>
    <row r="22" spans="1:45" ht="18.75" customHeight="1">
      <c r="A22" s="21">
        <v>1</v>
      </c>
      <c r="B22" s="36" t="s">
        <v>73</v>
      </c>
      <c r="C22" s="35">
        <v>31956</v>
      </c>
      <c r="D22" s="35">
        <v>32602</v>
      </c>
      <c r="E22" s="35">
        <v>32278</v>
      </c>
      <c r="F22" s="35">
        <v>34436</v>
      </c>
      <c r="G22" s="35">
        <v>32948</v>
      </c>
      <c r="H22" s="35">
        <v>33122</v>
      </c>
      <c r="I22" s="35">
        <v>32627</v>
      </c>
      <c r="J22" s="35">
        <v>34625</v>
      </c>
      <c r="K22" s="35">
        <v>33010</v>
      </c>
      <c r="L22" s="35">
        <v>33714</v>
      </c>
      <c r="M22" s="35">
        <v>33167</v>
      </c>
      <c r="N22" s="34">
        <v>33830.7818181818</v>
      </c>
      <c r="O22" s="34">
        <v>33946.745454545497</v>
      </c>
      <c r="P22" s="34">
        <v>34062.709090909098</v>
      </c>
      <c r="Q22" s="34">
        <v>34178.6727272727</v>
      </c>
      <c r="R22" s="34">
        <v>34294.636363636397</v>
      </c>
      <c r="S22" s="34">
        <f t="shared" si="0"/>
        <v>34120.690909090918</v>
      </c>
      <c r="T22" s="34">
        <v>34864.428545454546</v>
      </c>
    </row>
    <row r="23" spans="1:45" ht="18.75" customHeight="1">
      <c r="A23" s="23">
        <v>2</v>
      </c>
      <c r="B23" s="33" t="s">
        <v>72</v>
      </c>
      <c r="C23" s="32">
        <v>23665</v>
      </c>
      <c r="D23" s="32">
        <v>25556</v>
      </c>
      <c r="E23" s="32">
        <v>24537</v>
      </c>
      <c r="F23" s="32">
        <v>26249</v>
      </c>
      <c r="G23" s="32">
        <v>24412</v>
      </c>
      <c r="H23" s="32">
        <v>25961</v>
      </c>
      <c r="I23" s="32">
        <v>24959</v>
      </c>
      <c r="J23" s="32">
        <v>26839</v>
      </c>
      <c r="K23" s="32">
        <v>25048</v>
      </c>
      <c r="L23" s="32">
        <v>27034</v>
      </c>
      <c r="M23" s="32">
        <v>25919</v>
      </c>
      <c r="N23" s="31">
        <v>26585.836363636401</v>
      </c>
      <c r="O23" s="31">
        <v>26771.6727272727</v>
      </c>
      <c r="P23" s="31">
        <v>26957.509090909101</v>
      </c>
      <c r="Q23" s="31">
        <v>27143.345454545499</v>
      </c>
      <c r="R23" s="31">
        <v>27329.181818181802</v>
      </c>
      <c r="S23" s="30">
        <f t="shared" si="0"/>
        <v>27050.427272727276</v>
      </c>
      <c r="T23" s="30">
        <v>27827.85640909092</v>
      </c>
    </row>
    <row r="24" spans="1:45" ht="18.75" customHeight="1">
      <c r="A24" s="21">
        <v>3</v>
      </c>
      <c r="B24" s="36" t="s">
        <v>71</v>
      </c>
      <c r="C24" s="35">
        <v>21362</v>
      </c>
      <c r="D24" s="35">
        <v>22199</v>
      </c>
      <c r="E24" s="35">
        <v>22281</v>
      </c>
      <c r="F24" s="35">
        <v>23961</v>
      </c>
      <c r="G24" s="35">
        <v>22145</v>
      </c>
      <c r="H24" s="35">
        <v>22862</v>
      </c>
      <c r="I24" s="35">
        <v>22736</v>
      </c>
      <c r="J24" s="35">
        <v>24816</v>
      </c>
      <c r="K24" s="35">
        <v>22720</v>
      </c>
      <c r="L24" s="35">
        <v>23683</v>
      </c>
      <c r="M24" s="35">
        <v>23762</v>
      </c>
      <c r="N24" s="34">
        <v>24132.6727272727</v>
      </c>
      <c r="O24" s="34">
        <v>24328.618181818201</v>
      </c>
      <c r="P24" s="34">
        <v>24524.5636363636</v>
      </c>
      <c r="Q24" s="34">
        <v>24720.509090909101</v>
      </c>
      <c r="R24" s="34">
        <v>24916.4545454545</v>
      </c>
      <c r="S24" s="34">
        <f t="shared" si="0"/>
        <v>24622.536363636351</v>
      </c>
      <c r="T24" s="34">
        <v>25383.765318181795</v>
      </c>
    </row>
    <row r="25" spans="1:45" ht="18.75" customHeight="1">
      <c r="A25" s="23">
        <v>4</v>
      </c>
      <c r="B25" s="33" t="s">
        <v>70</v>
      </c>
      <c r="C25" s="32">
        <v>22668</v>
      </c>
      <c r="D25" s="32">
        <v>23560</v>
      </c>
      <c r="E25" s="32">
        <v>23793</v>
      </c>
      <c r="F25" s="32">
        <v>25384</v>
      </c>
      <c r="G25" s="32">
        <v>23439</v>
      </c>
      <c r="H25" s="32">
        <v>24345</v>
      </c>
      <c r="I25" s="32">
        <v>24229</v>
      </c>
      <c r="J25" s="32">
        <v>26061</v>
      </c>
      <c r="K25" s="32">
        <v>24114</v>
      </c>
      <c r="L25" s="32">
        <v>25396</v>
      </c>
      <c r="M25" s="32">
        <v>25267</v>
      </c>
      <c r="N25" s="31">
        <v>25665.7818181818</v>
      </c>
      <c r="O25" s="31">
        <v>25878.927272727298</v>
      </c>
      <c r="P25" s="31">
        <v>26092.072727272702</v>
      </c>
      <c r="Q25" s="31">
        <v>26305.2181818182</v>
      </c>
      <c r="R25" s="31">
        <v>26518.3636363636</v>
      </c>
      <c r="S25" s="30">
        <f t="shared" si="0"/>
        <v>26198.645454545451</v>
      </c>
      <c r="T25" s="30">
        <v>27017.916045454534</v>
      </c>
    </row>
    <row r="26" spans="1:45" ht="18.75" customHeight="1">
      <c r="A26" s="21">
        <v>5</v>
      </c>
      <c r="B26" s="36" t="s">
        <v>69</v>
      </c>
      <c r="C26" s="35">
        <v>20447</v>
      </c>
      <c r="D26" s="35">
        <v>21275</v>
      </c>
      <c r="E26" s="35">
        <v>21249</v>
      </c>
      <c r="F26" s="35">
        <v>22775</v>
      </c>
      <c r="G26" s="35">
        <v>21182</v>
      </c>
      <c r="H26" s="35">
        <v>21848</v>
      </c>
      <c r="I26" s="35">
        <v>21624</v>
      </c>
      <c r="J26" s="35">
        <v>23596</v>
      </c>
      <c r="K26" s="35">
        <v>21461</v>
      </c>
      <c r="L26" s="35">
        <v>22470</v>
      </c>
      <c r="M26" s="35">
        <v>22519</v>
      </c>
      <c r="N26" s="34">
        <v>22832.909090909099</v>
      </c>
      <c r="O26" s="34">
        <v>22995.272727272699</v>
      </c>
      <c r="P26" s="34">
        <v>23157.6363636364</v>
      </c>
      <c r="Q26" s="34">
        <v>23320</v>
      </c>
      <c r="R26" s="34">
        <v>23482.3636363636</v>
      </c>
      <c r="S26" s="34">
        <f t="shared" si="0"/>
        <v>23238.818181818177</v>
      </c>
      <c r="T26" s="34">
        <v>23912.127727272724</v>
      </c>
    </row>
    <row r="27" spans="1:45" ht="18.75" customHeight="1">
      <c r="A27" s="23">
        <v>6</v>
      </c>
      <c r="B27" s="33" t="s">
        <v>68</v>
      </c>
      <c r="C27" s="32">
        <v>21792</v>
      </c>
      <c r="D27" s="32">
        <v>22561</v>
      </c>
      <c r="E27" s="32">
        <v>22508</v>
      </c>
      <c r="F27" s="32">
        <v>24159</v>
      </c>
      <c r="G27" s="32">
        <v>22295</v>
      </c>
      <c r="H27" s="32">
        <v>22878</v>
      </c>
      <c r="I27" s="32">
        <v>22641</v>
      </c>
      <c r="J27" s="32">
        <v>24519</v>
      </c>
      <c r="K27" s="32">
        <v>22917</v>
      </c>
      <c r="L27" s="32">
        <v>23696</v>
      </c>
      <c r="M27" s="32">
        <v>23604</v>
      </c>
      <c r="N27" s="31">
        <v>23918.709090909098</v>
      </c>
      <c r="O27" s="31">
        <v>24063.190909090899</v>
      </c>
      <c r="P27" s="31">
        <v>24207.6727272727</v>
      </c>
      <c r="Q27" s="31">
        <v>24352.154545454501</v>
      </c>
      <c r="R27" s="31">
        <v>24496.6363636364</v>
      </c>
      <c r="S27" s="30">
        <f t="shared" si="0"/>
        <v>24279.913636363624</v>
      </c>
      <c r="T27" s="30">
        <v>24933.075977272718</v>
      </c>
    </row>
    <row r="28" spans="1:45" ht="18.75" customHeight="1">
      <c r="A28" s="21">
        <v>7</v>
      </c>
      <c r="B28" s="36" t="s">
        <v>67</v>
      </c>
      <c r="C28" s="35">
        <v>22029</v>
      </c>
      <c r="D28" s="35">
        <v>22777</v>
      </c>
      <c r="E28" s="35">
        <v>22915</v>
      </c>
      <c r="F28" s="35">
        <v>24475</v>
      </c>
      <c r="G28" s="35">
        <v>22656</v>
      </c>
      <c r="H28" s="35">
        <v>23443</v>
      </c>
      <c r="I28" s="35">
        <v>23418</v>
      </c>
      <c r="J28" s="35">
        <v>25406</v>
      </c>
      <c r="K28" s="35">
        <v>23512</v>
      </c>
      <c r="L28" s="35">
        <v>24433</v>
      </c>
      <c r="M28" s="35">
        <v>24383</v>
      </c>
      <c r="N28" s="34">
        <v>24830.2181818182</v>
      </c>
      <c r="O28" s="34">
        <v>25037.572727272702</v>
      </c>
      <c r="P28" s="34">
        <v>25244.927272727298</v>
      </c>
      <c r="Q28" s="34">
        <v>25452.2818181818</v>
      </c>
      <c r="R28" s="34">
        <v>25659.6363636364</v>
      </c>
      <c r="S28" s="34">
        <f t="shared" si="0"/>
        <v>25348.604545454549</v>
      </c>
      <c r="T28" s="34">
        <v>26143.542704545471</v>
      </c>
    </row>
    <row r="29" spans="1:45" ht="18.75" customHeight="1">
      <c r="A29" s="23">
        <v>8</v>
      </c>
      <c r="B29" s="33" t="s">
        <v>66</v>
      </c>
      <c r="C29" s="32">
        <v>21647</v>
      </c>
      <c r="D29" s="32">
        <v>22765</v>
      </c>
      <c r="E29" s="32">
        <v>22423</v>
      </c>
      <c r="F29" s="32">
        <v>24005</v>
      </c>
      <c r="G29" s="32">
        <v>22192</v>
      </c>
      <c r="H29" s="32">
        <v>23354</v>
      </c>
      <c r="I29" s="32">
        <v>22903</v>
      </c>
      <c r="J29" s="32">
        <v>24813</v>
      </c>
      <c r="K29" s="32">
        <v>22809</v>
      </c>
      <c r="L29" s="32">
        <v>24084</v>
      </c>
      <c r="M29" s="32">
        <v>23542</v>
      </c>
      <c r="N29" s="31">
        <v>24134.418181818201</v>
      </c>
      <c r="O29" s="31">
        <v>24300.2</v>
      </c>
      <c r="P29" s="31">
        <v>24465.981818181801</v>
      </c>
      <c r="Q29" s="31">
        <v>24631.763636363601</v>
      </c>
      <c r="R29" s="31">
        <v>24797.545454545401</v>
      </c>
      <c r="S29" s="30">
        <f t="shared" si="0"/>
        <v>24548.872727272701</v>
      </c>
      <c r="T29" s="30">
        <v>25248.669454545441</v>
      </c>
    </row>
    <row r="30" spans="1:45" ht="18.75" customHeight="1">
      <c r="A30" s="21">
        <v>9</v>
      </c>
      <c r="B30" s="36" t="s">
        <v>65</v>
      </c>
      <c r="C30" s="35">
        <v>20999</v>
      </c>
      <c r="D30" s="35">
        <v>21692</v>
      </c>
      <c r="E30" s="35">
        <v>21997</v>
      </c>
      <c r="F30" s="35">
        <v>23575</v>
      </c>
      <c r="G30" s="35">
        <v>21801</v>
      </c>
      <c r="H30" s="35">
        <v>22271</v>
      </c>
      <c r="I30" s="35">
        <v>22491</v>
      </c>
      <c r="J30" s="35">
        <v>24463</v>
      </c>
      <c r="K30" s="35">
        <v>22277</v>
      </c>
      <c r="L30" s="35">
        <v>23312</v>
      </c>
      <c r="M30" s="35">
        <v>23412</v>
      </c>
      <c r="N30" s="34">
        <v>23763.690909090899</v>
      </c>
      <c r="O30" s="34">
        <v>23962.336363636401</v>
      </c>
      <c r="P30" s="34">
        <v>24160.981818181801</v>
      </c>
      <c r="Q30" s="34">
        <v>24359.627272727299</v>
      </c>
      <c r="R30" s="34">
        <v>24558.272727272699</v>
      </c>
      <c r="S30" s="34">
        <f t="shared" si="0"/>
        <v>24260.30454545455</v>
      </c>
      <c r="T30" s="34">
        <v>25021.500022727269</v>
      </c>
    </row>
    <row r="31" spans="1:45" ht="18.75" customHeight="1">
      <c r="A31" s="23">
        <v>10</v>
      </c>
      <c r="B31" s="33" t="s">
        <v>64</v>
      </c>
      <c r="C31" s="32">
        <v>21471</v>
      </c>
      <c r="D31" s="32">
        <v>22441</v>
      </c>
      <c r="E31" s="32">
        <v>22485</v>
      </c>
      <c r="F31" s="32">
        <v>23980</v>
      </c>
      <c r="G31" s="32">
        <v>22185</v>
      </c>
      <c r="H31" s="32">
        <v>23052</v>
      </c>
      <c r="I31" s="32">
        <v>22866</v>
      </c>
      <c r="J31" s="32">
        <v>24841</v>
      </c>
      <c r="K31" s="32">
        <v>22808</v>
      </c>
      <c r="L31" s="32">
        <v>23702</v>
      </c>
      <c r="M31" s="32">
        <v>23747</v>
      </c>
      <c r="N31" s="31">
        <v>24132.3272727273</v>
      </c>
      <c r="O31" s="31">
        <v>24312.290909090902</v>
      </c>
      <c r="P31" s="31">
        <v>24492.2545454545</v>
      </c>
      <c r="Q31" s="31">
        <v>24672.2181818182</v>
      </c>
      <c r="R31" s="31">
        <v>24852.181818181802</v>
      </c>
      <c r="S31" s="30">
        <f t="shared" si="0"/>
        <v>24582.236363636352</v>
      </c>
      <c r="T31" s="30">
        <v>25310.897181818174</v>
      </c>
    </row>
    <row r="32" spans="1:45" ht="18.75" customHeight="1">
      <c r="A32" s="21">
        <v>11</v>
      </c>
      <c r="B32" s="36" t="s">
        <v>63</v>
      </c>
      <c r="C32" s="35">
        <v>23042</v>
      </c>
      <c r="D32" s="35">
        <v>23749</v>
      </c>
      <c r="E32" s="35">
        <v>24008</v>
      </c>
      <c r="F32" s="35">
        <v>25945</v>
      </c>
      <c r="G32" s="35">
        <v>23947</v>
      </c>
      <c r="H32" s="35">
        <v>24537</v>
      </c>
      <c r="I32" s="35">
        <v>24510</v>
      </c>
      <c r="J32" s="35">
        <v>26550</v>
      </c>
      <c r="K32" s="35">
        <v>24639</v>
      </c>
      <c r="L32" s="35">
        <v>25268</v>
      </c>
      <c r="M32" s="35">
        <v>25428</v>
      </c>
      <c r="N32" s="34">
        <v>25875.1090909091</v>
      </c>
      <c r="O32" s="34">
        <v>26072.127272727299</v>
      </c>
      <c r="P32" s="34">
        <v>26269.145454545502</v>
      </c>
      <c r="Q32" s="34">
        <v>26466.163636363599</v>
      </c>
      <c r="R32" s="34">
        <v>26663.181818181802</v>
      </c>
      <c r="S32" s="34">
        <f t="shared" si="0"/>
        <v>26367.654545454548</v>
      </c>
      <c r="T32" s="34">
        <v>27157.205727272743</v>
      </c>
    </row>
    <row r="33" spans="1:51" ht="18.75" customHeight="1">
      <c r="A33" s="23">
        <v>12</v>
      </c>
      <c r="B33" s="33" t="s">
        <v>62</v>
      </c>
      <c r="C33" s="32">
        <v>20987</v>
      </c>
      <c r="D33" s="32">
        <v>21953</v>
      </c>
      <c r="E33" s="32">
        <v>22263</v>
      </c>
      <c r="F33" s="32">
        <v>23888</v>
      </c>
      <c r="G33" s="32">
        <v>21679</v>
      </c>
      <c r="H33" s="32">
        <v>22477</v>
      </c>
      <c r="I33" s="32">
        <v>22643</v>
      </c>
      <c r="J33" s="32">
        <v>24564</v>
      </c>
      <c r="K33" s="32">
        <v>22135</v>
      </c>
      <c r="L33" s="32">
        <v>23094</v>
      </c>
      <c r="M33" s="32">
        <v>23412</v>
      </c>
      <c r="N33" s="31">
        <v>23660.690909090899</v>
      </c>
      <c r="O33" s="31">
        <v>23829.9727272727</v>
      </c>
      <c r="P33" s="31">
        <v>23999.2545454545</v>
      </c>
      <c r="Q33" s="31">
        <v>24168.536363636402</v>
      </c>
      <c r="R33" s="31">
        <v>24337.818181818198</v>
      </c>
      <c r="S33" s="30">
        <f t="shared" si="0"/>
        <v>24083.895454545447</v>
      </c>
      <c r="T33" s="30">
        <v>24783.717522727267</v>
      </c>
    </row>
    <row r="34" spans="1:51" ht="18.75" customHeight="1">
      <c r="A34" s="21">
        <v>13</v>
      </c>
      <c r="B34" s="36" t="s">
        <v>61</v>
      </c>
      <c r="C34" s="35">
        <v>20894</v>
      </c>
      <c r="D34" s="35">
        <v>21779</v>
      </c>
      <c r="E34" s="35">
        <v>21819</v>
      </c>
      <c r="F34" s="35">
        <v>23474</v>
      </c>
      <c r="G34" s="35">
        <v>21687</v>
      </c>
      <c r="H34" s="35">
        <v>22507</v>
      </c>
      <c r="I34" s="35">
        <v>22172</v>
      </c>
      <c r="J34" s="35">
        <v>24289</v>
      </c>
      <c r="K34" s="35">
        <v>21923</v>
      </c>
      <c r="L34" s="35">
        <v>23002</v>
      </c>
      <c r="M34" s="35">
        <v>22944</v>
      </c>
      <c r="N34" s="34">
        <v>23366.490909090899</v>
      </c>
      <c r="O34" s="34">
        <v>23526.209090909098</v>
      </c>
      <c r="P34" s="34">
        <v>23685.927272727298</v>
      </c>
      <c r="Q34" s="34">
        <v>23845.645454545502</v>
      </c>
      <c r="R34" s="34">
        <v>24005.3636363636</v>
      </c>
      <c r="S34" s="34">
        <f t="shared" si="0"/>
        <v>23765.786363636376</v>
      </c>
      <c r="T34" s="34">
        <v>24441.709522727284</v>
      </c>
    </row>
    <row r="35" spans="1:51" ht="18.75" customHeight="1">
      <c r="A35" s="23">
        <v>14</v>
      </c>
      <c r="B35" s="33" t="s">
        <v>60</v>
      </c>
      <c r="C35" s="32">
        <v>22082</v>
      </c>
      <c r="D35" s="32">
        <v>23026</v>
      </c>
      <c r="E35" s="32">
        <v>22948</v>
      </c>
      <c r="F35" s="32">
        <v>24839</v>
      </c>
      <c r="G35" s="32">
        <v>22524</v>
      </c>
      <c r="H35" s="32">
        <v>23265</v>
      </c>
      <c r="I35" s="32">
        <v>23137</v>
      </c>
      <c r="J35" s="32">
        <v>25137</v>
      </c>
      <c r="K35" s="32">
        <v>23050</v>
      </c>
      <c r="L35" s="32">
        <v>23934</v>
      </c>
      <c r="M35" s="32">
        <v>23968</v>
      </c>
      <c r="N35" s="31">
        <v>24241.4727272727</v>
      </c>
      <c r="O35" s="31">
        <v>24373.990909090899</v>
      </c>
      <c r="P35" s="31">
        <v>24506.509090909101</v>
      </c>
      <c r="Q35" s="31">
        <v>24639.0272727273</v>
      </c>
      <c r="R35" s="31">
        <v>24771.5454545455</v>
      </c>
      <c r="S35" s="30">
        <f t="shared" si="0"/>
        <v>24572.768181818199</v>
      </c>
      <c r="T35" s="30">
        <v>25206.396068181835</v>
      </c>
    </row>
    <row r="36" spans="1:51" ht="15.75">
      <c r="O36" s="29"/>
      <c r="P36" s="29"/>
      <c r="Q36" s="29"/>
    </row>
    <row r="37" spans="1:51">
      <c r="AT37" s="2"/>
      <c r="AU37" s="2"/>
      <c r="AV37" s="2"/>
      <c r="AW37" s="2"/>
      <c r="AX37" s="2"/>
      <c r="AY37" s="2"/>
    </row>
    <row r="38" spans="1:51" ht="14.25" thickBot="1">
      <c r="C38" s="254" t="s">
        <v>59</v>
      </c>
      <c r="D38" s="254"/>
      <c r="E38" s="254"/>
      <c r="F38" s="254"/>
      <c r="G38" s="254"/>
      <c r="H38" s="254" t="s">
        <v>58</v>
      </c>
      <c r="I38" s="254"/>
      <c r="J38" s="254"/>
      <c r="K38" s="254"/>
      <c r="L38" s="254"/>
      <c r="M38" s="254" t="s">
        <v>57</v>
      </c>
      <c r="N38" s="254"/>
      <c r="O38" s="254"/>
      <c r="P38" s="254"/>
      <c r="Q38" s="254"/>
      <c r="R38" s="254" t="s">
        <v>56</v>
      </c>
      <c r="S38" s="254"/>
      <c r="T38" s="254"/>
      <c r="U38" s="254"/>
      <c r="V38" s="254"/>
      <c r="AD38" s="254">
        <v>2015</v>
      </c>
      <c r="AE38" s="254"/>
      <c r="AF38" s="254"/>
      <c r="AH38" s="254">
        <v>2016</v>
      </c>
      <c r="AI38" s="254"/>
      <c r="AJ38" s="254"/>
      <c r="AT38" s="2"/>
      <c r="AU38" s="2"/>
      <c r="AV38" s="2"/>
      <c r="AW38" s="2"/>
      <c r="AX38" s="2"/>
      <c r="AY38" s="2"/>
    </row>
    <row r="39" spans="1:51" ht="46.5" customHeight="1">
      <c r="C39" s="28" t="s">
        <v>55</v>
      </c>
      <c r="D39" s="28" t="s">
        <v>54</v>
      </c>
      <c r="E39" s="28" t="s">
        <v>53</v>
      </c>
      <c r="F39" s="28" t="s">
        <v>52</v>
      </c>
      <c r="G39" s="28" t="s">
        <v>51</v>
      </c>
      <c r="H39" s="27" t="s">
        <v>55</v>
      </c>
      <c r="I39" s="27" t="s">
        <v>54</v>
      </c>
      <c r="J39" s="27" t="s">
        <v>53</v>
      </c>
      <c r="K39" s="27" t="s">
        <v>52</v>
      </c>
      <c r="L39" s="27" t="s">
        <v>51</v>
      </c>
      <c r="M39" s="28" t="s">
        <v>55</v>
      </c>
      <c r="N39" s="28" t="s">
        <v>54</v>
      </c>
      <c r="O39" s="28" t="s">
        <v>53</v>
      </c>
      <c r="P39" s="28" t="s">
        <v>52</v>
      </c>
      <c r="Q39" s="28" t="s">
        <v>51</v>
      </c>
      <c r="R39" s="27" t="s">
        <v>55</v>
      </c>
      <c r="S39" s="27" t="s">
        <v>54</v>
      </c>
      <c r="T39" s="27" t="s">
        <v>53</v>
      </c>
      <c r="U39" s="27" t="s">
        <v>52</v>
      </c>
      <c r="V39" s="27" t="s">
        <v>51</v>
      </c>
      <c r="AD39" s="25" t="s">
        <v>50</v>
      </c>
      <c r="AE39" s="25" t="s">
        <v>49</v>
      </c>
      <c r="AF39" s="25" t="s">
        <v>46</v>
      </c>
      <c r="AG39" s="26"/>
      <c r="AH39" s="25" t="s">
        <v>48</v>
      </c>
      <c r="AI39" s="25" t="s">
        <v>47</v>
      </c>
      <c r="AJ39" s="25" t="s">
        <v>46</v>
      </c>
      <c r="AK39" s="26"/>
      <c r="AL39" s="25" t="s">
        <v>45</v>
      </c>
      <c r="AM39" s="25" t="s">
        <v>44</v>
      </c>
      <c r="AN39" s="25" t="s">
        <v>43</v>
      </c>
      <c r="AO39" s="25" t="s">
        <v>42</v>
      </c>
      <c r="AP39" s="25" t="s">
        <v>41</v>
      </c>
      <c r="AQ39" s="25" t="s">
        <v>40</v>
      </c>
      <c r="AR39" s="25" t="s">
        <v>39</v>
      </c>
      <c r="AS39" s="25" t="s">
        <v>38</v>
      </c>
      <c r="AT39" s="25" t="s">
        <v>37</v>
      </c>
      <c r="AU39" s="25" t="s">
        <v>36</v>
      </c>
      <c r="AV39" s="2"/>
      <c r="AW39" s="25" t="s">
        <v>35</v>
      </c>
      <c r="AX39" s="25" t="s">
        <v>34</v>
      </c>
      <c r="AY39" s="2"/>
    </row>
    <row r="40" spans="1:51">
      <c r="A40" s="21">
        <v>1</v>
      </c>
      <c r="B40" s="20" t="s">
        <v>33</v>
      </c>
      <c r="C40" s="15">
        <v>143282</v>
      </c>
      <c r="D40" s="15">
        <v>255774</v>
      </c>
      <c r="E40" s="15">
        <v>169</v>
      </c>
      <c r="F40" s="15">
        <v>132085</v>
      </c>
      <c r="G40" s="15">
        <v>46971</v>
      </c>
      <c r="H40" s="15">
        <v>132296</v>
      </c>
      <c r="I40" s="15">
        <v>259064</v>
      </c>
      <c r="J40" s="15">
        <v>178</v>
      </c>
      <c r="K40" s="15">
        <v>132085</v>
      </c>
      <c r="L40" s="15">
        <v>44596</v>
      </c>
      <c r="M40" s="15">
        <v>143011</v>
      </c>
      <c r="N40" s="15">
        <v>264222</v>
      </c>
      <c r="O40" s="15">
        <v>179</v>
      </c>
      <c r="P40" s="15">
        <v>136774</v>
      </c>
      <c r="Q40" s="15">
        <v>45899</v>
      </c>
      <c r="R40" s="15">
        <v>147549</v>
      </c>
      <c r="S40" s="15">
        <v>292359</v>
      </c>
      <c r="T40" s="15">
        <v>179</v>
      </c>
      <c r="U40" s="15">
        <v>140767</v>
      </c>
      <c r="V40" s="15">
        <v>47276</v>
      </c>
      <c r="AD40" s="15"/>
      <c r="AE40" s="15">
        <f t="shared" ref="AE40:AE68" si="1">O40</f>
        <v>179</v>
      </c>
      <c r="AF40" s="15"/>
      <c r="AH40" s="15"/>
      <c r="AI40" s="15">
        <f t="shared" ref="AI40:AI68" si="2">T40</f>
        <v>179</v>
      </c>
      <c r="AJ40" s="15"/>
      <c r="AL40" s="15">
        <f t="shared" ref="AL40:AL68" si="3">O40*Q40*12</f>
        <v>98591052</v>
      </c>
      <c r="AM40" s="9"/>
      <c r="AN40" s="9"/>
      <c r="AQ40" s="9"/>
      <c r="AR40" s="24"/>
      <c r="AS40" s="9"/>
      <c r="AT40" s="24"/>
      <c r="AU40" s="2"/>
      <c r="AV40" s="2"/>
      <c r="AW40" s="16"/>
      <c r="AX40" s="15"/>
      <c r="AY40" s="2"/>
    </row>
    <row r="41" spans="1:51" ht="25.5">
      <c r="A41" s="23">
        <v>1</v>
      </c>
      <c r="B41" s="22" t="s">
        <v>32</v>
      </c>
      <c r="C41" s="10">
        <v>18391</v>
      </c>
      <c r="D41" s="10">
        <v>23051</v>
      </c>
      <c r="E41" s="10">
        <v>42</v>
      </c>
      <c r="F41" s="10">
        <v>15401</v>
      </c>
      <c r="G41" s="10">
        <v>21875</v>
      </c>
      <c r="H41" s="9">
        <v>18006</v>
      </c>
      <c r="I41" s="9">
        <v>22766</v>
      </c>
      <c r="J41" s="9">
        <v>43</v>
      </c>
      <c r="K41" s="9">
        <v>15401</v>
      </c>
      <c r="L41" s="9">
        <v>21366</v>
      </c>
      <c r="M41" s="10">
        <v>22406</v>
      </c>
      <c r="N41" s="10">
        <v>26606</v>
      </c>
      <c r="O41" s="10">
        <v>44</v>
      </c>
      <c r="P41" s="10">
        <v>16258</v>
      </c>
      <c r="Q41" s="10">
        <v>22044</v>
      </c>
      <c r="R41" s="9">
        <v>23232</v>
      </c>
      <c r="S41" s="9">
        <v>27413</v>
      </c>
      <c r="T41" s="9">
        <v>44</v>
      </c>
      <c r="U41" s="9">
        <v>17024</v>
      </c>
      <c r="V41" s="9">
        <v>23118</v>
      </c>
      <c r="AD41" s="10">
        <f t="shared" ref="AD41:AD53" si="4">(($K$22+$L$22+$M$22)/3)-Q41</f>
        <v>11253</v>
      </c>
      <c r="AE41" s="10">
        <f t="shared" si="1"/>
        <v>44</v>
      </c>
      <c r="AF41" s="9">
        <f t="shared" ref="AF41:AF68" si="5">AD41*AE41</f>
        <v>495132</v>
      </c>
      <c r="AH41" s="10">
        <f t="shared" ref="AH41:AH53" si="6">$S$22-V41</f>
        <v>11002.690909090918</v>
      </c>
      <c r="AI41" s="10">
        <f t="shared" si="2"/>
        <v>44</v>
      </c>
      <c r="AJ41" s="9">
        <f t="shared" ref="AJ41:AJ68" si="7">AH41*AI41</f>
        <v>484118.40000000037</v>
      </c>
      <c r="AL41" s="15">
        <f t="shared" si="3"/>
        <v>11639232</v>
      </c>
      <c r="AM41" s="18">
        <f t="shared" ref="AM41:AM68" si="8">K41/J41/12/1.34</f>
        <v>22.27380539164642</v>
      </c>
      <c r="AN41" s="18">
        <f t="shared" ref="AN41:AN68" si="9">P41/O41/12/1.34</f>
        <v>22.978855721393035</v>
      </c>
      <c r="AO41" s="15">
        <f t="shared" ref="AO41:AO53" si="10">(SUM($G$22:$J$22))/4</f>
        <v>33330.5</v>
      </c>
      <c r="AP41" s="15">
        <f t="shared" ref="AP41:AP53" si="11">(SUM($K$22:$N$22))/4</f>
        <v>33430.44545454545</v>
      </c>
      <c r="AQ41" s="9">
        <f t="shared" ref="AQ41:AQ68" si="12">AO41-(AM41*1000)</f>
        <v>11056.69460835358</v>
      </c>
      <c r="AR41" s="17">
        <f t="shared" ref="AR41:AR68" si="13">(AM41*1000)/AO41</f>
        <v>0.66827096478139902</v>
      </c>
      <c r="AS41" s="9">
        <f t="shared" ref="AS41:AS68" si="14">AP41-(AN41*1000)</f>
        <v>10451.589733152414</v>
      </c>
      <c r="AT41" s="17">
        <f t="shared" ref="AT41:AT68" si="15">(AN41*1000)/AP41</f>
        <v>0.68736313288546569</v>
      </c>
      <c r="AU41" s="15">
        <f>AS41*O41*12</f>
        <v>5518439.3791044746</v>
      </c>
      <c r="AV41" s="2"/>
      <c r="AW41" s="16">
        <f t="shared" ref="AW41:AW68" si="16">1-AT41</f>
        <v>0.31263686711453431</v>
      </c>
      <c r="AX41" s="15">
        <f t="shared" ref="AX41:AX68" si="17">U41*AW41</f>
        <v>5322.3300257578321</v>
      </c>
      <c r="AY41" s="2"/>
    </row>
    <row r="42" spans="1:51">
      <c r="A42" s="21">
        <v>1</v>
      </c>
      <c r="B42" s="20" t="s">
        <v>31</v>
      </c>
      <c r="C42" s="15">
        <v>575024</v>
      </c>
      <c r="D42" s="15">
        <v>930899</v>
      </c>
      <c r="E42" s="15">
        <v>1320</v>
      </c>
      <c r="F42" s="15">
        <v>525466</v>
      </c>
      <c r="G42" s="15">
        <v>24030</v>
      </c>
      <c r="H42" s="15">
        <v>594982</v>
      </c>
      <c r="I42" s="15">
        <v>963710</v>
      </c>
      <c r="J42" s="15">
        <v>1304</v>
      </c>
      <c r="K42" s="15">
        <v>525466</v>
      </c>
      <c r="L42" s="15">
        <v>24325</v>
      </c>
      <c r="M42" s="15">
        <v>623561</v>
      </c>
      <c r="N42" s="15">
        <v>990800</v>
      </c>
      <c r="O42" s="15">
        <v>1363</v>
      </c>
      <c r="P42" s="15">
        <v>581799</v>
      </c>
      <c r="Q42" s="15">
        <v>25795</v>
      </c>
      <c r="R42" s="15">
        <v>661617</v>
      </c>
      <c r="S42" s="15">
        <v>1026357</v>
      </c>
      <c r="T42" s="15">
        <v>1351</v>
      </c>
      <c r="U42" s="15">
        <v>617581</v>
      </c>
      <c r="V42" s="15">
        <v>27659</v>
      </c>
      <c r="AD42" s="15">
        <f t="shared" si="4"/>
        <v>7502</v>
      </c>
      <c r="AE42" s="15">
        <f t="shared" si="1"/>
        <v>1363</v>
      </c>
      <c r="AF42" s="15">
        <f t="shared" si="5"/>
        <v>10225226</v>
      </c>
      <c r="AH42" s="15">
        <f t="shared" si="6"/>
        <v>6461.6909090909176</v>
      </c>
      <c r="AI42" s="15">
        <f t="shared" si="2"/>
        <v>1351</v>
      </c>
      <c r="AJ42" s="15">
        <f t="shared" si="7"/>
        <v>8729744.4181818292</v>
      </c>
      <c r="AL42" s="15">
        <f t="shared" si="3"/>
        <v>421903020</v>
      </c>
      <c r="AM42" s="18">
        <f t="shared" si="8"/>
        <v>25.059995269053505</v>
      </c>
      <c r="AN42" s="18">
        <f t="shared" si="9"/>
        <v>26.545509795118317</v>
      </c>
      <c r="AO42" s="15">
        <f t="shared" si="10"/>
        <v>33330.5</v>
      </c>
      <c r="AP42" s="15">
        <f t="shared" si="11"/>
        <v>33430.44545454545</v>
      </c>
      <c r="AQ42" s="9">
        <f t="shared" si="12"/>
        <v>8270.5047309464935</v>
      </c>
      <c r="AR42" s="17">
        <f t="shared" si="13"/>
        <v>0.75186376649175701</v>
      </c>
      <c r="AS42" s="9">
        <f t="shared" si="14"/>
        <v>6884.9356594271339</v>
      </c>
      <c r="AT42" s="17">
        <f t="shared" si="15"/>
        <v>0.7940519318299718</v>
      </c>
      <c r="AU42" s="15">
        <f t="shared" ref="AU42:AU68" si="18">AS42*T42*12</f>
        <v>111618576.9106327</v>
      </c>
      <c r="AV42" s="2"/>
      <c r="AW42" s="16">
        <f t="shared" si="16"/>
        <v>0.2059480681700282</v>
      </c>
      <c r="AX42" s="15">
        <f t="shared" si="17"/>
        <v>127189.61388851418</v>
      </c>
      <c r="AY42" s="2"/>
    </row>
    <row r="43" spans="1:51" ht="25.5">
      <c r="A43" s="23">
        <v>1</v>
      </c>
      <c r="B43" s="22" t="s">
        <v>30</v>
      </c>
      <c r="C43" s="10">
        <v>28047</v>
      </c>
      <c r="D43" s="10">
        <v>31069</v>
      </c>
      <c r="E43" s="10">
        <v>55</v>
      </c>
      <c r="F43" s="10">
        <v>20542</v>
      </c>
      <c r="G43" s="10">
        <v>21512</v>
      </c>
      <c r="H43" s="9">
        <v>26883</v>
      </c>
      <c r="I43" s="9">
        <v>29280</v>
      </c>
      <c r="J43" s="9">
        <v>54</v>
      </c>
      <c r="K43" s="9">
        <v>20542</v>
      </c>
      <c r="L43" s="9">
        <v>21910</v>
      </c>
      <c r="M43" s="10">
        <v>29266</v>
      </c>
      <c r="N43" s="10">
        <v>30307</v>
      </c>
      <c r="O43" s="10">
        <v>57</v>
      </c>
      <c r="P43" s="10">
        <v>21981</v>
      </c>
      <c r="Q43" s="10">
        <v>22235</v>
      </c>
      <c r="R43" s="9">
        <v>30645</v>
      </c>
      <c r="S43" s="9">
        <v>31758</v>
      </c>
      <c r="T43" s="9">
        <v>57</v>
      </c>
      <c r="U43" s="9">
        <v>22983</v>
      </c>
      <c r="V43" s="9">
        <v>23321</v>
      </c>
      <c r="AD43" s="10">
        <f t="shared" si="4"/>
        <v>11062</v>
      </c>
      <c r="AE43" s="10">
        <f t="shared" si="1"/>
        <v>57</v>
      </c>
      <c r="AF43" s="9">
        <f t="shared" si="5"/>
        <v>630534</v>
      </c>
      <c r="AH43" s="10">
        <f t="shared" si="6"/>
        <v>10799.690909090918</v>
      </c>
      <c r="AI43" s="10">
        <f t="shared" si="2"/>
        <v>57</v>
      </c>
      <c r="AJ43" s="9">
        <f t="shared" si="7"/>
        <v>615582.3818181823</v>
      </c>
      <c r="AL43" s="15">
        <f t="shared" si="3"/>
        <v>15208740</v>
      </c>
      <c r="AM43" s="18">
        <f t="shared" si="8"/>
        <v>23.657177077575085</v>
      </c>
      <c r="AN43" s="18">
        <f t="shared" si="9"/>
        <v>23.982063367373659</v>
      </c>
      <c r="AO43" s="15">
        <f t="shared" si="10"/>
        <v>33330.5</v>
      </c>
      <c r="AP43" s="15">
        <f t="shared" si="11"/>
        <v>33430.44545454545</v>
      </c>
      <c r="AQ43" s="9">
        <f t="shared" si="12"/>
        <v>9673.3229224249153</v>
      </c>
      <c r="AR43" s="17">
        <f t="shared" si="13"/>
        <v>0.70977564325692943</v>
      </c>
      <c r="AS43" s="9">
        <f t="shared" si="14"/>
        <v>9448.3820871717908</v>
      </c>
      <c r="AT43" s="17">
        <f t="shared" si="15"/>
        <v>0.71737193570996471</v>
      </c>
      <c r="AU43" s="15">
        <f t="shared" si="18"/>
        <v>6462693.3476255052</v>
      </c>
      <c r="AV43" s="2"/>
      <c r="AW43" s="16">
        <f t="shared" si="16"/>
        <v>0.28262806429003529</v>
      </c>
      <c r="AX43" s="15">
        <f t="shared" si="17"/>
        <v>6495.6408015778807</v>
      </c>
      <c r="AY43" s="2"/>
    </row>
    <row r="44" spans="1:51">
      <c r="A44" s="21">
        <v>1</v>
      </c>
      <c r="B44" s="20" t="s">
        <v>29</v>
      </c>
      <c r="C44" s="15">
        <v>42032</v>
      </c>
      <c r="D44" s="15">
        <v>45143</v>
      </c>
      <c r="E44" s="15">
        <v>75</v>
      </c>
      <c r="F44" s="15">
        <v>27489</v>
      </c>
      <c r="G44" s="15">
        <v>22377</v>
      </c>
      <c r="H44" s="15">
        <v>40830</v>
      </c>
      <c r="I44" s="15">
        <v>44012</v>
      </c>
      <c r="J44" s="15">
        <v>78</v>
      </c>
      <c r="K44" s="15">
        <v>27489</v>
      </c>
      <c r="L44" s="15">
        <v>21516</v>
      </c>
      <c r="M44" s="15">
        <v>46744</v>
      </c>
      <c r="N44" s="15">
        <v>48332</v>
      </c>
      <c r="O44" s="15">
        <v>78</v>
      </c>
      <c r="P44" s="15">
        <v>29020</v>
      </c>
      <c r="Q44" s="15">
        <v>22715</v>
      </c>
      <c r="R44" s="15">
        <v>48253</v>
      </c>
      <c r="S44" s="15">
        <v>49696</v>
      </c>
      <c r="T44" s="15">
        <v>78</v>
      </c>
      <c r="U44" s="15">
        <v>30418</v>
      </c>
      <c r="V44" s="15">
        <v>23821</v>
      </c>
      <c r="AD44" s="15">
        <f t="shared" si="4"/>
        <v>10582</v>
      </c>
      <c r="AE44" s="15">
        <f t="shared" si="1"/>
        <v>78</v>
      </c>
      <c r="AF44" s="15">
        <f t="shared" si="5"/>
        <v>825396</v>
      </c>
      <c r="AH44" s="15">
        <f t="shared" si="6"/>
        <v>10299.690909090918</v>
      </c>
      <c r="AI44" s="15">
        <f t="shared" si="2"/>
        <v>78</v>
      </c>
      <c r="AJ44" s="15">
        <f t="shared" si="7"/>
        <v>803375.89090909157</v>
      </c>
      <c r="AL44" s="15">
        <f t="shared" si="3"/>
        <v>21261240</v>
      </c>
      <c r="AM44" s="18">
        <f t="shared" si="8"/>
        <v>21.916858017604284</v>
      </c>
      <c r="AN44" s="18">
        <f t="shared" si="9"/>
        <v>23.137517540502614</v>
      </c>
      <c r="AO44" s="15">
        <f t="shared" si="10"/>
        <v>33330.5</v>
      </c>
      <c r="AP44" s="15">
        <f t="shared" si="11"/>
        <v>33430.44545454545</v>
      </c>
      <c r="AQ44" s="9">
        <f t="shared" si="12"/>
        <v>11413.641982395715</v>
      </c>
      <c r="AR44" s="17">
        <f t="shared" si="13"/>
        <v>0.65756163326695627</v>
      </c>
      <c r="AS44" s="9">
        <f t="shared" si="14"/>
        <v>10292.927914042837</v>
      </c>
      <c r="AT44" s="17">
        <f t="shared" si="15"/>
        <v>0.69210916055432536</v>
      </c>
      <c r="AU44" s="15">
        <f t="shared" si="18"/>
        <v>9634180.5275440961</v>
      </c>
      <c r="AV44" s="2"/>
      <c r="AW44" s="16">
        <f t="shared" si="16"/>
        <v>0.30789083944567464</v>
      </c>
      <c r="AX44" s="15">
        <f t="shared" si="17"/>
        <v>9365.4235542585302</v>
      </c>
      <c r="AY44" s="2"/>
    </row>
    <row r="45" spans="1:51">
      <c r="A45" s="23">
        <v>1</v>
      </c>
      <c r="B45" s="22" t="s">
        <v>28</v>
      </c>
      <c r="C45" s="10">
        <v>27146</v>
      </c>
      <c r="D45" s="10">
        <v>39378</v>
      </c>
      <c r="E45" s="10">
        <v>75</v>
      </c>
      <c r="F45" s="10">
        <v>29286</v>
      </c>
      <c r="G45" s="10">
        <v>23628</v>
      </c>
      <c r="H45" s="9">
        <v>27146</v>
      </c>
      <c r="I45" s="9">
        <v>37443</v>
      </c>
      <c r="J45" s="9">
        <v>76</v>
      </c>
      <c r="K45" s="9">
        <v>29286</v>
      </c>
      <c r="L45" s="9">
        <v>23317</v>
      </c>
      <c r="M45" s="10">
        <v>34817</v>
      </c>
      <c r="N45" s="10">
        <v>47163</v>
      </c>
      <c r="O45" s="10">
        <v>78</v>
      </c>
      <c r="P45" s="10">
        <v>33099</v>
      </c>
      <c r="Q45" s="10">
        <v>25713</v>
      </c>
      <c r="R45" s="9">
        <v>37257</v>
      </c>
      <c r="S45" s="9">
        <v>50029</v>
      </c>
      <c r="T45" s="9">
        <v>77</v>
      </c>
      <c r="U45" s="9">
        <v>35348</v>
      </c>
      <c r="V45" s="9">
        <v>27850</v>
      </c>
      <c r="AD45" s="10">
        <f t="shared" si="4"/>
        <v>7584</v>
      </c>
      <c r="AE45" s="10">
        <f t="shared" si="1"/>
        <v>78</v>
      </c>
      <c r="AF45" s="9">
        <f t="shared" si="5"/>
        <v>591552</v>
      </c>
      <c r="AH45" s="10">
        <f t="shared" si="6"/>
        <v>6270.6909090909176</v>
      </c>
      <c r="AI45" s="10">
        <f t="shared" si="2"/>
        <v>77</v>
      </c>
      <c r="AJ45" s="9">
        <f t="shared" si="7"/>
        <v>482843.20000000065</v>
      </c>
      <c r="AL45" s="15">
        <f t="shared" si="3"/>
        <v>24067368</v>
      </c>
      <c r="AM45" s="18">
        <f t="shared" si="8"/>
        <v>23.964061272584445</v>
      </c>
      <c r="AN45" s="18">
        <f t="shared" si="9"/>
        <v>26.389686184462303</v>
      </c>
      <c r="AO45" s="15">
        <f t="shared" si="10"/>
        <v>33330.5</v>
      </c>
      <c r="AP45" s="15">
        <f t="shared" si="11"/>
        <v>33430.44545454545</v>
      </c>
      <c r="AQ45" s="9">
        <f t="shared" si="12"/>
        <v>9366.4387274155561</v>
      </c>
      <c r="AR45" s="17">
        <f t="shared" si="13"/>
        <v>0.71898295172843019</v>
      </c>
      <c r="AS45" s="9">
        <f t="shared" si="14"/>
        <v>7040.7592700831483</v>
      </c>
      <c r="AT45" s="17">
        <f t="shared" si="15"/>
        <v>0.78939080307331544</v>
      </c>
      <c r="AU45" s="15">
        <f t="shared" si="18"/>
        <v>6505661.5655568298</v>
      </c>
      <c r="AV45" s="2"/>
      <c r="AW45" s="16">
        <f t="shared" si="16"/>
        <v>0.21060919692668456</v>
      </c>
      <c r="AX45" s="15">
        <f t="shared" si="17"/>
        <v>7444.6138929644458</v>
      </c>
      <c r="AY45" s="2"/>
    </row>
    <row r="46" spans="1:51">
      <c r="A46" s="21">
        <v>1</v>
      </c>
      <c r="B46" s="20" t="s">
        <v>27</v>
      </c>
      <c r="C46" s="15">
        <v>18328</v>
      </c>
      <c r="D46" s="15">
        <v>33680</v>
      </c>
      <c r="E46" s="15">
        <v>53</v>
      </c>
      <c r="F46" s="15">
        <v>17410</v>
      </c>
      <c r="G46" s="15">
        <v>18947</v>
      </c>
      <c r="H46" s="15">
        <v>17704</v>
      </c>
      <c r="I46" s="15">
        <v>36763</v>
      </c>
      <c r="J46" s="15">
        <v>52</v>
      </c>
      <c r="K46" s="15">
        <v>17410</v>
      </c>
      <c r="L46" s="15">
        <v>19311</v>
      </c>
      <c r="M46" s="15">
        <v>18733</v>
      </c>
      <c r="N46" s="15">
        <v>33950</v>
      </c>
      <c r="O46" s="15">
        <v>55</v>
      </c>
      <c r="P46" s="15">
        <v>18376</v>
      </c>
      <c r="Q46" s="15">
        <v>19274</v>
      </c>
      <c r="R46" s="15">
        <v>21496</v>
      </c>
      <c r="S46" s="15">
        <v>36218</v>
      </c>
      <c r="T46" s="15">
        <v>55</v>
      </c>
      <c r="U46" s="15">
        <v>19213</v>
      </c>
      <c r="V46" s="15">
        <v>20213</v>
      </c>
      <c r="AD46" s="15">
        <f t="shared" si="4"/>
        <v>14023</v>
      </c>
      <c r="AE46" s="15">
        <f t="shared" si="1"/>
        <v>55</v>
      </c>
      <c r="AF46" s="15">
        <f t="shared" si="5"/>
        <v>771265</v>
      </c>
      <c r="AH46" s="15">
        <f t="shared" si="6"/>
        <v>13907.690909090918</v>
      </c>
      <c r="AI46" s="15">
        <f t="shared" si="2"/>
        <v>55</v>
      </c>
      <c r="AJ46" s="15">
        <f t="shared" si="7"/>
        <v>764923.00000000047</v>
      </c>
      <c r="AL46" s="15">
        <f t="shared" si="3"/>
        <v>12720840</v>
      </c>
      <c r="AM46" s="18">
        <f t="shared" si="8"/>
        <v>20.821373899732109</v>
      </c>
      <c r="AN46" s="18">
        <f t="shared" si="9"/>
        <v>20.77792853912257</v>
      </c>
      <c r="AO46" s="15">
        <f t="shared" si="10"/>
        <v>33330.5</v>
      </c>
      <c r="AP46" s="15">
        <f t="shared" si="11"/>
        <v>33430.44545454545</v>
      </c>
      <c r="AQ46" s="9">
        <f t="shared" si="12"/>
        <v>12509.126100267891</v>
      </c>
      <c r="AR46" s="17">
        <f t="shared" si="13"/>
        <v>0.62469431600882397</v>
      </c>
      <c r="AS46" s="9">
        <f t="shared" si="14"/>
        <v>12652.516915422879</v>
      </c>
      <c r="AT46" s="17">
        <f t="shared" si="15"/>
        <v>0.62152712165842383</v>
      </c>
      <c r="AU46" s="15">
        <f t="shared" si="18"/>
        <v>8350661.1641790997</v>
      </c>
      <c r="AV46" s="2"/>
      <c r="AW46" s="16">
        <f t="shared" si="16"/>
        <v>0.37847287834157617</v>
      </c>
      <c r="AX46" s="15">
        <f t="shared" si="17"/>
        <v>7271.5994115767026</v>
      </c>
      <c r="AY46" s="2"/>
    </row>
    <row r="47" spans="1:51">
      <c r="A47" s="23">
        <v>1</v>
      </c>
      <c r="B47" s="22" t="s">
        <v>26</v>
      </c>
      <c r="C47" s="10">
        <v>25053</v>
      </c>
      <c r="D47" s="10">
        <v>57166</v>
      </c>
      <c r="E47" s="10">
        <v>123</v>
      </c>
      <c r="F47" s="10">
        <v>33576</v>
      </c>
      <c r="G47" s="10">
        <v>16247</v>
      </c>
      <c r="H47" s="9">
        <v>29561</v>
      </c>
      <c r="I47" s="9">
        <v>68262</v>
      </c>
      <c r="J47" s="9">
        <v>121</v>
      </c>
      <c r="K47" s="9">
        <v>35620</v>
      </c>
      <c r="L47" s="9">
        <v>17558</v>
      </c>
      <c r="M47" s="10">
        <v>35481</v>
      </c>
      <c r="N47" s="10">
        <v>144787</v>
      </c>
      <c r="O47" s="10">
        <v>122</v>
      </c>
      <c r="P47" s="10">
        <v>40985</v>
      </c>
      <c r="Q47" s="10">
        <v>20096</v>
      </c>
      <c r="R47" s="9">
        <v>47100</v>
      </c>
      <c r="S47" s="9">
        <v>156031</v>
      </c>
      <c r="T47" s="9">
        <v>123</v>
      </c>
      <c r="U47" s="9">
        <v>44061</v>
      </c>
      <c r="V47" s="9">
        <v>21476</v>
      </c>
      <c r="AD47" s="10">
        <f t="shared" si="4"/>
        <v>13201</v>
      </c>
      <c r="AE47" s="10">
        <f t="shared" si="1"/>
        <v>122</v>
      </c>
      <c r="AF47" s="9">
        <f t="shared" si="5"/>
        <v>1610522</v>
      </c>
      <c r="AH47" s="10">
        <f t="shared" si="6"/>
        <v>12644.690909090918</v>
      </c>
      <c r="AI47" s="10">
        <f t="shared" si="2"/>
        <v>123</v>
      </c>
      <c r="AJ47" s="9">
        <f t="shared" si="7"/>
        <v>1555296.9818181829</v>
      </c>
      <c r="AL47" s="15">
        <f t="shared" si="3"/>
        <v>29420544</v>
      </c>
      <c r="AM47" s="18">
        <f t="shared" si="8"/>
        <v>18.307224209530858</v>
      </c>
      <c r="AN47" s="18">
        <f t="shared" si="9"/>
        <v>20.891954163608187</v>
      </c>
      <c r="AO47" s="15">
        <f t="shared" si="10"/>
        <v>33330.5</v>
      </c>
      <c r="AP47" s="15">
        <f t="shared" si="11"/>
        <v>33430.44545454545</v>
      </c>
      <c r="AQ47" s="9">
        <f t="shared" si="12"/>
        <v>15023.275790469143</v>
      </c>
      <c r="AR47" s="17">
        <f t="shared" si="13"/>
        <v>0.54926341367608822</v>
      </c>
      <c r="AS47" s="9">
        <f t="shared" si="14"/>
        <v>12538.491290937265</v>
      </c>
      <c r="AT47" s="17">
        <f t="shared" si="15"/>
        <v>0.62493795339982705</v>
      </c>
      <c r="AU47" s="15">
        <f t="shared" si="18"/>
        <v>18506813.145423405</v>
      </c>
      <c r="AV47" s="2"/>
      <c r="AW47" s="16">
        <f t="shared" si="16"/>
        <v>0.37506204660017295</v>
      </c>
      <c r="AX47" s="15">
        <f t="shared" si="17"/>
        <v>16525.608835250219</v>
      </c>
      <c r="AY47" s="2"/>
    </row>
    <row r="48" spans="1:51">
      <c r="A48" s="21">
        <v>1</v>
      </c>
      <c r="B48" s="20" t="s">
        <v>25</v>
      </c>
      <c r="C48" s="15">
        <v>224167</v>
      </c>
      <c r="D48" s="15">
        <v>287157</v>
      </c>
      <c r="E48" s="15">
        <v>216</v>
      </c>
      <c r="F48" s="15">
        <v>74929</v>
      </c>
      <c r="G48" s="15">
        <v>21135</v>
      </c>
      <c r="H48" s="15">
        <v>219240</v>
      </c>
      <c r="I48" s="15">
        <v>286730</v>
      </c>
      <c r="J48" s="15">
        <v>221</v>
      </c>
      <c r="K48" s="15">
        <v>75731</v>
      </c>
      <c r="L48" s="15">
        <v>20847</v>
      </c>
      <c r="M48" s="15">
        <v>233161</v>
      </c>
      <c r="N48" s="15">
        <v>298471</v>
      </c>
      <c r="O48" s="15">
        <v>223</v>
      </c>
      <c r="P48" s="15">
        <v>86312</v>
      </c>
      <c r="Q48" s="15">
        <v>23572</v>
      </c>
      <c r="R48" s="15">
        <v>249685</v>
      </c>
      <c r="S48" s="15">
        <v>339131</v>
      </c>
      <c r="T48" s="15">
        <v>222</v>
      </c>
      <c r="U48" s="15">
        <v>90461</v>
      </c>
      <c r="V48" s="15">
        <v>24832</v>
      </c>
      <c r="AD48" s="15">
        <f t="shared" si="4"/>
        <v>9725</v>
      </c>
      <c r="AE48" s="15">
        <f t="shared" si="1"/>
        <v>223</v>
      </c>
      <c r="AF48" s="15">
        <f t="shared" si="5"/>
        <v>2168675</v>
      </c>
      <c r="AH48" s="15">
        <f t="shared" si="6"/>
        <v>9288.6909090909176</v>
      </c>
      <c r="AI48" s="15">
        <f t="shared" si="2"/>
        <v>222</v>
      </c>
      <c r="AJ48" s="15">
        <f t="shared" si="7"/>
        <v>2062089.3818181837</v>
      </c>
      <c r="AL48" s="15">
        <f t="shared" si="3"/>
        <v>63078672</v>
      </c>
      <c r="AM48" s="18">
        <f t="shared" si="8"/>
        <v>21.310585083631615</v>
      </c>
      <c r="AN48" s="18">
        <f t="shared" si="9"/>
        <v>24.070231800638066</v>
      </c>
      <c r="AO48" s="15">
        <f t="shared" si="10"/>
        <v>33330.5</v>
      </c>
      <c r="AP48" s="15">
        <f t="shared" si="11"/>
        <v>33430.44545454545</v>
      </c>
      <c r="AQ48" s="9">
        <f t="shared" si="12"/>
        <v>12019.914916368383</v>
      </c>
      <c r="AR48" s="17">
        <f t="shared" si="13"/>
        <v>0.63937189912037373</v>
      </c>
      <c r="AS48" s="9">
        <f t="shared" si="14"/>
        <v>9360.2136539073836</v>
      </c>
      <c r="AT48" s="17">
        <f t="shared" si="15"/>
        <v>0.72000930509184402</v>
      </c>
      <c r="AU48" s="15">
        <f t="shared" si="18"/>
        <v>24935609.174009271</v>
      </c>
      <c r="AV48" s="2"/>
      <c r="AW48" s="16">
        <f t="shared" si="16"/>
        <v>0.27999069490815598</v>
      </c>
      <c r="AX48" s="15">
        <f t="shared" si="17"/>
        <v>25328.2382520867</v>
      </c>
      <c r="AY48" s="2"/>
    </row>
    <row r="49" spans="1:51">
      <c r="A49" s="23">
        <v>1</v>
      </c>
      <c r="B49" s="22" t="s">
        <v>24</v>
      </c>
      <c r="C49" s="10">
        <v>257912</v>
      </c>
      <c r="D49" s="10">
        <v>294798</v>
      </c>
      <c r="E49" s="10">
        <v>476</v>
      </c>
      <c r="F49" s="10">
        <v>138700</v>
      </c>
      <c r="G49" s="10">
        <v>17784</v>
      </c>
      <c r="H49" s="9">
        <v>264172</v>
      </c>
      <c r="I49" s="9">
        <v>297072</v>
      </c>
      <c r="J49" s="9">
        <v>475</v>
      </c>
      <c r="K49" s="9">
        <v>142609</v>
      </c>
      <c r="L49" s="9">
        <v>17962</v>
      </c>
      <c r="M49" s="10">
        <v>281647</v>
      </c>
      <c r="N49" s="10">
        <v>335365</v>
      </c>
      <c r="O49" s="10">
        <v>454</v>
      </c>
      <c r="P49" s="10">
        <v>158749</v>
      </c>
      <c r="Q49" s="10">
        <v>20955</v>
      </c>
      <c r="R49" s="9">
        <v>306874</v>
      </c>
      <c r="S49" s="9">
        <v>353190</v>
      </c>
      <c r="T49" s="9">
        <v>475</v>
      </c>
      <c r="U49" s="9">
        <v>168890</v>
      </c>
      <c r="V49" s="9">
        <v>21347</v>
      </c>
      <c r="AD49" s="10">
        <f t="shared" si="4"/>
        <v>12342</v>
      </c>
      <c r="AE49" s="10">
        <f t="shared" si="1"/>
        <v>454</v>
      </c>
      <c r="AF49" s="9">
        <f t="shared" si="5"/>
        <v>5603268</v>
      </c>
      <c r="AH49" s="10">
        <f t="shared" si="6"/>
        <v>12773.690909090918</v>
      </c>
      <c r="AI49" s="10">
        <f t="shared" si="2"/>
        <v>475</v>
      </c>
      <c r="AJ49" s="9">
        <f t="shared" si="7"/>
        <v>6067503.1818181854</v>
      </c>
      <c r="AL49" s="15">
        <f t="shared" si="3"/>
        <v>114162840</v>
      </c>
      <c r="AM49" s="18">
        <f t="shared" si="8"/>
        <v>18.670987169416076</v>
      </c>
      <c r="AN49" s="18">
        <f t="shared" si="9"/>
        <v>21.745485129418984</v>
      </c>
      <c r="AO49" s="15">
        <f t="shared" si="10"/>
        <v>33330.5</v>
      </c>
      <c r="AP49" s="15">
        <f t="shared" si="11"/>
        <v>33430.44545454545</v>
      </c>
      <c r="AQ49" s="9">
        <f t="shared" si="12"/>
        <v>14659.512830583924</v>
      </c>
      <c r="AR49" s="17">
        <f t="shared" si="13"/>
        <v>0.56017723014704479</v>
      </c>
      <c r="AS49" s="9">
        <f t="shared" si="14"/>
        <v>11684.960325126467</v>
      </c>
      <c r="AT49" s="17">
        <f t="shared" si="15"/>
        <v>0.65046949969559276</v>
      </c>
      <c r="AU49" s="15">
        <f t="shared" si="18"/>
        <v>66604273.853220865</v>
      </c>
      <c r="AV49" s="2"/>
      <c r="AW49" s="16">
        <f t="shared" si="16"/>
        <v>0.34953050030440724</v>
      </c>
      <c r="AX49" s="15">
        <f t="shared" si="17"/>
        <v>59032.206196411338</v>
      </c>
      <c r="AY49" s="2"/>
    </row>
    <row r="50" spans="1:51">
      <c r="A50" s="21">
        <v>1</v>
      </c>
      <c r="B50" s="20" t="s">
        <v>23</v>
      </c>
      <c r="C50" s="15">
        <v>290604</v>
      </c>
      <c r="D50" s="15">
        <v>365164</v>
      </c>
      <c r="E50" s="15">
        <v>432</v>
      </c>
      <c r="F50" s="15">
        <v>142100</v>
      </c>
      <c r="G50" s="15">
        <v>20226</v>
      </c>
      <c r="H50" s="15">
        <v>283660</v>
      </c>
      <c r="I50" s="15">
        <v>361464</v>
      </c>
      <c r="J50" s="15">
        <v>437</v>
      </c>
      <c r="K50" s="15">
        <v>142100</v>
      </c>
      <c r="L50" s="15">
        <v>19994</v>
      </c>
      <c r="M50" s="15">
        <v>298741</v>
      </c>
      <c r="N50" s="15">
        <v>372894</v>
      </c>
      <c r="O50" s="15">
        <v>446</v>
      </c>
      <c r="P50" s="15">
        <v>150013</v>
      </c>
      <c r="Q50" s="15">
        <v>20682</v>
      </c>
      <c r="R50" s="15">
        <v>311334</v>
      </c>
      <c r="S50" s="15">
        <v>377440</v>
      </c>
      <c r="T50" s="15">
        <v>442</v>
      </c>
      <c r="U50" s="15">
        <v>157293</v>
      </c>
      <c r="V50" s="15">
        <v>21886</v>
      </c>
      <c r="AD50" s="15">
        <f t="shared" si="4"/>
        <v>12615</v>
      </c>
      <c r="AE50" s="15">
        <f t="shared" si="1"/>
        <v>446</v>
      </c>
      <c r="AF50" s="15">
        <f t="shared" si="5"/>
        <v>5626290</v>
      </c>
      <c r="AH50" s="15">
        <f t="shared" si="6"/>
        <v>12234.690909090918</v>
      </c>
      <c r="AI50" s="15">
        <f t="shared" si="2"/>
        <v>442</v>
      </c>
      <c r="AJ50" s="15">
        <f t="shared" si="7"/>
        <v>5407733.3818181856</v>
      </c>
      <c r="AL50" s="15">
        <f t="shared" si="3"/>
        <v>110690064</v>
      </c>
      <c r="AM50" s="18">
        <f t="shared" si="8"/>
        <v>20.222115964798434</v>
      </c>
      <c r="AN50" s="18">
        <f t="shared" si="9"/>
        <v>20.917414050822121</v>
      </c>
      <c r="AO50" s="15">
        <f t="shared" si="10"/>
        <v>33330.5</v>
      </c>
      <c r="AP50" s="15">
        <f t="shared" si="11"/>
        <v>33430.44545454545</v>
      </c>
      <c r="AQ50" s="9">
        <f t="shared" si="12"/>
        <v>13108.384035201565</v>
      </c>
      <c r="AR50" s="17">
        <f t="shared" si="13"/>
        <v>0.60671504972317947</v>
      </c>
      <c r="AS50" s="9">
        <f t="shared" si="14"/>
        <v>12513.031403723329</v>
      </c>
      <c r="AT50" s="17">
        <f t="shared" si="15"/>
        <v>0.62569953126299238</v>
      </c>
      <c r="AU50" s="15">
        <f t="shared" si="18"/>
        <v>66369118.565348536</v>
      </c>
      <c r="AV50" s="2"/>
      <c r="AW50" s="16">
        <f t="shared" si="16"/>
        <v>0.37430046873700762</v>
      </c>
      <c r="AX50" s="15">
        <f t="shared" si="17"/>
        <v>58874.843629050141</v>
      </c>
      <c r="AY50" s="2"/>
    </row>
    <row r="51" spans="1:51">
      <c r="A51" s="23">
        <v>1</v>
      </c>
      <c r="B51" s="22" t="s">
        <v>22</v>
      </c>
      <c r="C51" s="10">
        <v>609691</v>
      </c>
      <c r="D51" s="10">
        <v>1058971</v>
      </c>
      <c r="E51" s="10">
        <v>1881</v>
      </c>
      <c r="F51" s="10">
        <v>564600</v>
      </c>
      <c r="G51" s="10">
        <v>17589</v>
      </c>
      <c r="H51" s="9">
        <v>588408</v>
      </c>
      <c r="I51" s="9">
        <v>1040274</v>
      </c>
      <c r="J51" s="9">
        <v>1879</v>
      </c>
      <c r="K51" s="9">
        <v>564600</v>
      </c>
      <c r="L51" s="9">
        <v>17608</v>
      </c>
      <c r="M51" s="10">
        <v>627339</v>
      </c>
      <c r="N51" s="10">
        <v>1084289</v>
      </c>
      <c r="O51" s="10">
        <v>1875</v>
      </c>
      <c r="P51" s="10">
        <v>595990</v>
      </c>
      <c r="Q51" s="10">
        <v>18628</v>
      </c>
      <c r="R51" s="9">
        <v>718674</v>
      </c>
      <c r="S51" s="9">
        <v>1174501</v>
      </c>
      <c r="T51" s="9">
        <v>1906</v>
      </c>
      <c r="U51" s="9">
        <v>663755</v>
      </c>
      <c r="V51" s="9">
        <v>20457</v>
      </c>
      <c r="AD51" s="10">
        <f t="shared" si="4"/>
        <v>14669</v>
      </c>
      <c r="AE51" s="10">
        <f t="shared" si="1"/>
        <v>1875</v>
      </c>
      <c r="AF51" s="9">
        <f t="shared" si="5"/>
        <v>27504375</v>
      </c>
      <c r="AH51" s="10">
        <f t="shared" si="6"/>
        <v>13663.690909090918</v>
      </c>
      <c r="AI51" s="10">
        <f t="shared" si="2"/>
        <v>1906</v>
      </c>
      <c r="AJ51" s="9">
        <f t="shared" si="7"/>
        <v>26042994.87272729</v>
      </c>
      <c r="AL51" s="15">
        <f t="shared" si="3"/>
        <v>419130000</v>
      </c>
      <c r="AM51" s="18">
        <f t="shared" si="8"/>
        <v>18.686503618151921</v>
      </c>
      <c r="AN51" s="18">
        <f t="shared" si="9"/>
        <v>19.767495854063018</v>
      </c>
      <c r="AO51" s="15">
        <f t="shared" si="10"/>
        <v>33330.5</v>
      </c>
      <c r="AP51" s="15">
        <f t="shared" si="11"/>
        <v>33430.44545454545</v>
      </c>
      <c r="AQ51" s="9">
        <f t="shared" si="12"/>
        <v>14643.996381848079</v>
      </c>
      <c r="AR51" s="17">
        <f t="shared" si="13"/>
        <v>0.56064276317942785</v>
      </c>
      <c r="AS51" s="9">
        <f t="shared" si="14"/>
        <v>13662.949600482432</v>
      </c>
      <c r="AT51" s="17">
        <f t="shared" si="15"/>
        <v>0.5913021973021686</v>
      </c>
      <c r="AU51" s="15">
        <f t="shared" si="18"/>
        <v>312498983.26223421</v>
      </c>
      <c r="AV51" s="2"/>
      <c r="AW51" s="16">
        <f t="shared" si="16"/>
        <v>0.4086978026978314</v>
      </c>
      <c r="AX51" s="15">
        <f t="shared" si="17"/>
        <v>271275.21002969908</v>
      </c>
      <c r="AY51" s="2"/>
    </row>
    <row r="52" spans="1:51">
      <c r="A52" s="21">
        <v>1</v>
      </c>
      <c r="B52" s="20" t="s">
        <v>21</v>
      </c>
      <c r="C52" s="15">
        <v>63606</v>
      </c>
      <c r="D52" s="15">
        <v>106882</v>
      </c>
      <c r="E52" s="15">
        <v>116</v>
      </c>
      <c r="F52" s="15">
        <v>37253</v>
      </c>
      <c r="G52" s="15">
        <v>18970</v>
      </c>
      <c r="H52" s="15">
        <v>70627</v>
      </c>
      <c r="I52" s="15">
        <v>110873</v>
      </c>
      <c r="J52" s="15">
        <v>120</v>
      </c>
      <c r="K52" s="15">
        <v>37253</v>
      </c>
      <c r="L52" s="15">
        <v>18338</v>
      </c>
      <c r="M52" s="15">
        <v>81641</v>
      </c>
      <c r="N52" s="15">
        <v>122903</v>
      </c>
      <c r="O52" s="15">
        <v>124</v>
      </c>
      <c r="P52" s="15">
        <v>39326</v>
      </c>
      <c r="Q52" s="15">
        <v>18735</v>
      </c>
      <c r="R52" s="15">
        <v>92748</v>
      </c>
      <c r="S52" s="15">
        <v>136739</v>
      </c>
      <c r="T52" s="15">
        <v>130</v>
      </c>
      <c r="U52" s="15">
        <v>44077</v>
      </c>
      <c r="V52" s="15">
        <v>19888</v>
      </c>
      <c r="AD52" s="15">
        <f t="shared" si="4"/>
        <v>14562</v>
      </c>
      <c r="AE52" s="15">
        <f t="shared" si="1"/>
        <v>124</v>
      </c>
      <c r="AF52" s="15">
        <f t="shared" si="5"/>
        <v>1805688</v>
      </c>
      <c r="AH52" s="15">
        <f t="shared" si="6"/>
        <v>14232.690909090918</v>
      </c>
      <c r="AI52" s="15">
        <f t="shared" si="2"/>
        <v>130</v>
      </c>
      <c r="AJ52" s="15">
        <f t="shared" si="7"/>
        <v>1850249.8181818193</v>
      </c>
      <c r="AL52" s="15">
        <f t="shared" si="3"/>
        <v>27877680</v>
      </c>
      <c r="AM52" s="18">
        <f t="shared" si="8"/>
        <v>19.306073797678273</v>
      </c>
      <c r="AN52" s="18">
        <f t="shared" si="9"/>
        <v>19.722957791686724</v>
      </c>
      <c r="AO52" s="15">
        <f t="shared" si="10"/>
        <v>33330.5</v>
      </c>
      <c r="AP52" s="15">
        <f t="shared" si="11"/>
        <v>33430.44545454545</v>
      </c>
      <c r="AQ52" s="9">
        <f t="shared" si="12"/>
        <v>14024.426202321727</v>
      </c>
      <c r="AR52" s="17">
        <f t="shared" si="13"/>
        <v>0.57923144860347953</v>
      </c>
      <c r="AS52" s="9">
        <f t="shared" si="14"/>
        <v>13707.487662858726</v>
      </c>
      <c r="AT52" s="17">
        <f t="shared" si="15"/>
        <v>0.58996993679020948</v>
      </c>
      <c r="AU52" s="15">
        <f t="shared" si="18"/>
        <v>21383680.754059613</v>
      </c>
      <c r="AV52" s="2"/>
      <c r="AW52" s="16">
        <f t="shared" si="16"/>
        <v>0.41003006320979052</v>
      </c>
      <c r="AX52" s="15">
        <f t="shared" si="17"/>
        <v>18072.895096097938</v>
      </c>
      <c r="AY52" s="2"/>
    </row>
    <row r="53" spans="1:51">
      <c r="A53" s="23">
        <v>1</v>
      </c>
      <c r="B53" s="22" t="s">
        <v>20</v>
      </c>
      <c r="C53" s="10">
        <v>38621</v>
      </c>
      <c r="D53" s="10">
        <v>53529</v>
      </c>
      <c r="E53" s="10">
        <v>83</v>
      </c>
      <c r="F53" s="10">
        <v>27393</v>
      </c>
      <c r="G53" s="10">
        <v>19970</v>
      </c>
      <c r="H53" s="9">
        <v>38989</v>
      </c>
      <c r="I53" s="9">
        <v>59000</v>
      </c>
      <c r="J53" s="9">
        <v>83</v>
      </c>
      <c r="K53" s="9">
        <v>27393</v>
      </c>
      <c r="L53" s="9">
        <v>19970</v>
      </c>
      <c r="M53" s="10">
        <v>43026</v>
      </c>
      <c r="N53" s="10">
        <v>55671</v>
      </c>
      <c r="O53" s="10">
        <v>86</v>
      </c>
      <c r="P53" s="10">
        <v>31182</v>
      </c>
      <c r="Q53" s="10">
        <v>21972</v>
      </c>
      <c r="R53" s="9">
        <v>54167</v>
      </c>
      <c r="S53" s="9">
        <v>65667</v>
      </c>
      <c r="T53" s="9">
        <v>85</v>
      </c>
      <c r="U53" s="9">
        <v>32674</v>
      </c>
      <c r="V53" s="9">
        <v>23314</v>
      </c>
      <c r="AD53" s="10">
        <f t="shared" si="4"/>
        <v>11325</v>
      </c>
      <c r="AE53" s="10">
        <f t="shared" si="1"/>
        <v>86</v>
      </c>
      <c r="AF53" s="9">
        <f t="shared" si="5"/>
        <v>973950</v>
      </c>
      <c r="AH53" s="10">
        <f t="shared" si="6"/>
        <v>10806.690909090918</v>
      </c>
      <c r="AI53" s="10">
        <f t="shared" si="2"/>
        <v>85</v>
      </c>
      <c r="AJ53" s="9">
        <f t="shared" si="7"/>
        <v>918568.72727272799</v>
      </c>
      <c r="AL53" s="15">
        <f t="shared" si="3"/>
        <v>22675104</v>
      </c>
      <c r="AM53" s="18">
        <f t="shared" si="8"/>
        <v>20.524635856860275</v>
      </c>
      <c r="AN53" s="18">
        <f t="shared" si="9"/>
        <v>22.548594238111765</v>
      </c>
      <c r="AO53" s="15">
        <f t="shared" si="10"/>
        <v>33330.5</v>
      </c>
      <c r="AP53" s="15">
        <f t="shared" si="11"/>
        <v>33430.44545454545</v>
      </c>
      <c r="AQ53" s="9">
        <f t="shared" si="12"/>
        <v>12805.864143139726</v>
      </c>
      <c r="AR53" s="17">
        <f t="shared" si="13"/>
        <v>0.61579141797633619</v>
      </c>
      <c r="AS53" s="9">
        <f t="shared" si="14"/>
        <v>10881.851216433686</v>
      </c>
      <c r="AT53" s="17">
        <f t="shared" si="15"/>
        <v>0.67449278439231475</v>
      </c>
      <c r="AU53" s="15">
        <f t="shared" si="18"/>
        <v>11099488.24076236</v>
      </c>
      <c r="AV53" s="2"/>
      <c r="AW53" s="16">
        <f t="shared" si="16"/>
        <v>0.32550721560768525</v>
      </c>
      <c r="AX53" s="15">
        <f t="shared" si="17"/>
        <v>10635.622762765508</v>
      </c>
      <c r="AY53" s="2"/>
    </row>
    <row r="54" spans="1:51">
      <c r="A54" s="21">
        <v>2</v>
      </c>
      <c r="B54" s="20" t="s">
        <v>19</v>
      </c>
      <c r="C54" s="15">
        <v>19903</v>
      </c>
      <c r="D54" s="15">
        <v>28226</v>
      </c>
      <c r="E54" s="15">
        <v>23</v>
      </c>
      <c r="F54" s="15">
        <v>7181</v>
      </c>
      <c r="G54" s="15">
        <v>17953</v>
      </c>
      <c r="H54" s="15">
        <v>19495</v>
      </c>
      <c r="I54" s="15">
        <v>27613</v>
      </c>
      <c r="J54" s="15">
        <v>23</v>
      </c>
      <c r="K54" s="15">
        <v>7181</v>
      </c>
      <c r="L54" s="15">
        <v>17953</v>
      </c>
      <c r="M54" s="15">
        <v>20026</v>
      </c>
      <c r="N54" s="15">
        <v>28144</v>
      </c>
      <c r="O54" s="15">
        <v>25</v>
      </c>
      <c r="P54" s="15">
        <v>7580</v>
      </c>
      <c r="Q54" s="15">
        <v>17437</v>
      </c>
      <c r="R54" s="15">
        <v>22372</v>
      </c>
      <c r="S54" s="15">
        <v>30245</v>
      </c>
      <c r="T54" s="15">
        <v>25</v>
      </c>
      <c r="U54" s="15">
        <v>8100</v>
      </c>
      <c r="V54" s="15">
        <v>18720</v>
      </c>
      <c r="AD54" s="15">
        <f>(($K$23+$L$23+$M$23)/3)-Q54</f>
        <v>8563.3333333333321</v>
      </c>
      <c r="AE54" s="15">
        <f t="shared" si="1"/>
        <v>25</v>
      </c>
      <c r="AF54" s="15">
        <f t="shared" si="5"/>
        <v>214083.33333333331</v>
      </c>
      <c r="AH54" s="15">
        <f>$S$23-V54</f>
        <v>8330.4272727272764</v>
      </c>
      <c r="AI54" s="15">
        <f t="shared" si="2"/>
        <v>25</v>
      </c>
      <c r="AJ54" s="15">
        <f t="shared" si="7"/>
        <v>208260.68181818191</v>
      </c>
      <c r="AL54" s="15">
        <f t="shared" si="3"/>
        <v>5231100</v>
      </c>
      <c r="AM54" s="18">
        <f t="shared" si="8"/>
        <v>19.416504434349989</v>
      </c>
      <c r="AN54" s="18">
        <f t="shared" si="9"/>
        <v>18.855721393034823</v>
      </c>
      <c r="AO54" s="15">
        <f>(SUM($G$23:$J$23))/4</f>
        <v>25542.75</v>
      </c>
      <c r="AP54" s="15">
        <f>(SUM($K$23:$N$23))/4</f>
        <v>26146.709090909098</v>
      </c>
      <c r="AQ54" s="9">
        <f t="shared" si="12"/>
        <v>6126.2455656500097</v>
      </c>
      <c r="AR54" s="17">
        <f t="shared" si="13"/>
        <v>0.76015716531501076</v>
      </c>
      <c r="AS54" s="9">
        <f t="shared" si="14"/>
        <v>7290.9876978742759</v>
      </c>
      <c r="AT54" s="17">
        <f t="shared" si="15"/>
        <v>0.72115084645932492</v>
      </c>
      <c r="AU54" s="15">
        <f t="shared" si="18"/>
        <v>2187296.309362283</v>
      </c>
      <c r="AV54" s="2"/>
      <c r="AW54" s="16">
        <f t="shared" si="16"/>
        <v>0.27884915354067508</v>
      </c>
      <c r="AX54" s="15">
        <f t="shared" si="17"/>
        <v>2258.6781436794681</v>
      </c>
      <c r="AY54" s="2"/>
    </row>
    <row r="55" spans="1:51">
      <c r="A55" s="23">
        <v>3</v>
      </c>
      <c r="B55" s="22" t="s">
        <v>18</v>
      </c>
      <c r="C55" s="10">
        <v>14988</v>
      </c>
      <c r="D55" s="10">
        <v>21057</v>
      </c>
      <c r="E55" s="10">
        <v>34</v>
      </c>
      <c r="F55" s="10">
        <v>10670</v>
      </c>
      <c r="G55" s="10">
        <v>18912</v>
      </c>
      <c r="H55" s="9">
        <v>14988</v>
      </c>
      <c r="I55" s="9">
        <v>20346</v>
      </c>
      <c r="J55" s="9">
        <v>32</v>
      </c>
      <c r="K55" s="9">
        <v>10670</v>
      </c>
      <c r="L55" s="9">
        <v>20094</v>
      </c>
      <c r="M55" s="10">
        <v>17544</v>
      </c>
      <c r="N55" s="10">
        <v>23438</v>
      </c>
      <c r="O55" s="10">
        <v>35</v>
      </c>
      <c r="P55" s="10">
        <v>12562</v>
      </c>
      <c r="Q55" s="10">
        <v>20310</v>
      </c>
      <c r="R55" s="9">
        <v>19312</v>
      </c>
      <c r="S55" s="9">
        <v>25349</v>
      </c>
      <c r="T55" s="9">
        <v>35</v>
      </c>
      <c r="U55" s="9">
        <v>13397</v>
      </c>
      <c r="V55" s="9">
        <v>21783</v>
      </c>
      <c r="AD55" s="10">
        <f>(($K$24+$L$24+$M$24)/3)-Q55</f>
        <v>3078.3333333333321</v>
      </c>
      <c r="AE55" s="10">
        <f t="shared" si="1"/>
        <v>35</v>
      </c>
      <c r="AF55" s="9">
        <f t="shared" si="5"/>
        <v>107741.66666666663</v>
      </c>
      <c r="AH55" s="10">
        <f>$S$24-V55</f>
        <v>2839.5363636363509</v>
      </c>
      <c r="AI55" s="10">
        <f t="shared" si="2"/>
        <v>35</v>
      </c>
      <c r="AJ55" s="9">
        <f t="shared" si="7"/>
        <v>99383.772727272284</v>
      </c>
      <c r="AL55" s="15">
        <f t="shared" si="3"/>
        <v>8530200</v>
      </c>
      <c r="AM55" s="18">
        <f t="shared" si="8"/>
        <v>20.736162935323382</v>
      </c>
      <c r="AN55" s="18">
        <f t="shared" si="9"/>
        <v>22.320540156361048</v>
      </c>
      <c r="AO55" s="15">
        <f>(SUM($G$24:$J$24))/4</f>
        <v>23139.75</v>
      </c>
      <c r="AP55" s="15">
        <f>(SUM($K$24:$N$24))/4</f>
        <v>23574.418181818175</v>
      </c>
      <c r="AQ55" s="9">
        <f t="shared" si="12"/>
        <v>2403.5870646766198</v>
      </c>
      <c r="AR55" s="17">
        <f t="shared" si="13"/>
        <v>0.89612735380993225</v>
      </c>
      <c r="AS55" s="9">
        <f t="shared" si="14"/>
        <v>1253.8780254571284</v>
      </c>
      <c r="AT55" s="17">
        <f t="shared" si="15"/>
        <v>0.94681192062571518</v>
      </c>
      <c r="AU55" s="15">
        <f t="shared" si="18"/>
        <v>526628.77069199388</v>
      </c>
      <c r="AV55" s="2"/>
      <c r="AW55" s="16">
        <f t="shared" si="16"/>
        <v>5.3188079374284825E-2</v>
      </c>
      <c r="AX55" s="15">
        <f t="shared" si="17"/>
        <v>712.56069937729376</v>
      </c>
      <c r="AY55" s="2"/>
    </row>
    <row r="56" spans="1:51">
      <c r="A56" s="21">
        <v>6</v>
      </c>
      <c r="B56" s="20" t="s">
        <v>17</v>
      </c>
      <c r="C56" s="15">
        <v>25273</v>
      </c>
      <c r="D56" s="15">
        <v>68984</v>
      </c>
      <c r="E56" s="15">
        <v>115</v>
      </c>
      <c r="F56" s="15">
        <v>26472</v>
      </c>
      <c r="G56" s="15">
        <v>14145</v>
      </c>
      <c r="H56" s="15">
        <v>23581</v>
      </c>
      <c r="I56" s="15">
        <v>71092</v>
      </c>
      <c r="J56" s="15">
        <v>118</v>
      </c>
      <c r="K56" s="15">
        <v>26472</v>
      </c>
      <c r="L56" s="15">
        <v>13785</v>
      </c>
      <c r="M56" s="15">
        <v>25241</v>
      </c>
      <c r="N56" s="15">
        <v>70752</v>
      </c>
      <c r="O56" s="15">
        <v>114</v>
      </c>
      <c r="P56" s="15">
        <v>29672</v>
      </c>
      <c r="Q56" s="15">
        <v>15986</v>
      </c>
      <c r="R56" s="15">
        <v>32442</v>
      </c>
      <c r="S56" s="15">
        <v>79552</v>
      </c>
      <c r="T56" s="15">
        <v>118</v>
      </c>
      <c r="U56" s="15">
        <v>32971</v>
      </c>
      <c r="V56" s="15">
        <v>17170</v>
      </c>
      <c r="AD56" s="15">
        <f>(($K$27+$L$27+$M$27)/3)-Q56</f>
        <v>7419.6666666666679</v>
      </c>
      <c r="AE56" s="15">
        <f t="shared" si="1"/>
        <v>114</v>
      </c>
      <c r="AF56" s="15">
        <f t="shared" si="5"/>
        <v>845842.00000000012</v>
      </c>
      <c r="AH56" s="15">
        <f>$S$27-V56</f>
        <v>7109.9136363636244</v>
      </c>
      <c r="AI56" s="15">
        <f t="shared" si="2"/>
        <v>118</v>
      </c>
      <c r="AJ56" s="15">
        <f t="shared" si="7"/>
        <v>838969.80909090769</v>
      </c>
      <c r="AL56" s="15">
        <f t="shared" si="3"/>
        <v>21868848</v>
      </c>
      <c r="AM56" s="18">
        <f t="shared" si="8"/>
        <v>13.95142929420693</v>
      </c>
      <c r="AN56" s="18">
        <f t="shared" si="9"/>
        <v>16.186610805621019</v>
      </c>
      <c r="AO56" s="15">
        <f>(SUM($G$27:$J$27))/4</f>
        <v>23083.25</v>
      </c>
      <c r="AP56" s="15">
        <f>(SUM($K$27:$N$27))/4</f>
        <v>23533.927272727276</v>
      </c>
      <c r="AQ56" s="9">
        <f t="shared" si="12"/>
        <v>9131.8207057930704</v>
      </c>
      <c r="AR56" s="17">
        <f t="shared" si="13"/>
        <v>0.60439623078236082</v>
      </c>
      <c r="AS56" s="9">
        <f t="shared" si="14"/>
        <v>7347.3164671062568</v>
      </c>
      <c r="AT56" s="17">
        <f t="shared" si="15"/>
        <v>0.68779896436491372</v>
      </c>
      <c r="AU56" s="15">
        <f t="shared" si="18"/>
        <v>10403800.11742246</v>
      </c>
      <c r="AV56" s="2"/>
      <c r="AW56" s="16">
        <f t="shared" si="16"/>
        <v>0.31220103563508628</v>
      </c>
      <c r="AX56" s="15">
        <f t="shared" si="17"/>
        <v>10293.580345924429</v>
      </c>
      <c r="AY56" s="2"/>
    </row>
    <row r="57" spans="1:51" ht="25.5">
      <c r="A57" s="23">
        <v>7</v>
      </c>
      <c r="B57" s="22" t="s">
        <v>16</v>
      </c>
      <c r="C57" s="10">
        <v>13095</v>
      </c>
      <c r="D57" s="10">
        <v>14660</v>
      </c>
      <c r="E57" s="10">
        <v>25</v>
      </c>
      <c r="F57" s="10">
        <v>8848</v>
      </c>
      <c r="G57" s="10">
        <v>20540</v>
      </c>
      <c r="H57" s="9">
        <v>13085</v>
      </c>
      <c r="I57" s="9">
        <v>14942</v>
      </c>
      <c r="J57" s="9">
        <v>25</v>
      </c>
      <c r="K57" s="9">
        <v>8848</v>
      </c>
      <c r="L57" s="9">
        <v>20540</v>
      </c>
      <c r="M57" s="10">
        <v>13826</v>
      </c>
      <c r="N57" s="10">
        <v>15726</v>
      </c>
      <c r="O57" s="10">
        <v>26</v>
      </c>
      <c r="P57" s="10">
        <v>9339</v>
      </c>
      <c r="Q57" s="10">
        <v>20849</v>
      </c>
      <c r="R57" s="9">
        <v>14755</v>
      </c>
      <c r="S57" s="9">
        <v>16289</v>
      </c>
      <c r="T57" s="9">
        <v>26</v>
      </c>
      <c r="U57" s="9">
        <v>9900</v>
      </c>
      <c r="V57" s="9">
        <v>22180</v>
      </c>
      <c r="AD57" s="10">
        <f>(($K$28+$L$28+$M$28)/3)-Q57</f>
        <v>3260.3333333333321</v>
      </c>
      <c r="AE57" s="10">
        <f t="shared" si="1"/>
        <v>26</v>
      </c>
      <c r="AF57" s="9">
        <f t="shared" si="5"/>
        <v>84768.666666666628</v>
      </c>
      <c r="AH57" s="10">
        <f>$S$28-V57</f>
        <v>3168.6045454545492</v>
      </c>
      <c r="AI57" s="10">
        <f t="shared" si="2"/>
        <v>26</v>
      </c>
      <c r="AJ57" s="9">
        <f t="shared" si="7"/>
        <v>82383.718181818287</v>
      </c>
      <c r="AL57" s="15">
        <f t="shared" si="3"/>
        <v>6504888</v>
      </c>
      <c r="AM57" s="18">
        <f t="shared" si="8"/>
        <v>22.009950248756219</v>
      </c>
      <c r="AN57" s="18">
        <f t="shared" si="9"/>
        <v>22.337830080367393</v>
      </c>
      <c r="AO57" s="15">
        <f>(SUM($G$28:$J$28))/4</f>
        <v>23730.75</v>
      </c>
      <c r="AP57" s="15">
        <f>(SUM($K$28:$N$28))/4</f>
        <v>24289.55454545455</v>
      </c>
      <c r="AQ57" s="9">
        <f t="shared" si="12"/>
        <v>1720.7997512437796</v>
      </c>
      <c r="AR57" s="17">
        <f t="shared" si="13"/>
        <v>0.92748649953146112</v>
      </c>
      <c r="AS57" s="9">
        <f t="shared" si="14"/>
        <v>1951.724465087158</v>
      </c>
      <c r="AT57" s="17">
        <f t="shared" si="15"/>
        <v>0.91964758096181731</v>
      </c>
      <c r="AU57" s="15">
        <f t="shared" si="18"/>
        <v>608938.0331071933</v>
      </c>
      <c r="AV57" s="2"/>
      <c r="AW57" s="16">
        <f t="shared" si="16"/>
        <v>8.0352419038182687E-2</v>
      </c>
      <c r="AX57" s="15">
        <f t="shared" si="17"/>
        <v>795.48894847800864</v>
      </c>
      <c r="AY57" s="2"/>
    </row>
    <row r="58" spans="1:51">
      <c r="A58" s="21">
        <v>9</v>
      </c>
      <c r="B58" s="20" t="s">
        <v>15</v>
      </c>
      <c r="C58" s="15">
        <v>7602</v>
      </c>
      <c r="D58" s="15">
        <v>9202</v>
      </c>
      <c r="E58" s="15">
        <v>19</v>
      </c>
      <c r="F58" s="15">
        <v>5103</v>
      </c>
      <c r="G58" s="15">
        <v>14899</v>
      </c>
      <c r="H58" s="15">
        <v>8304</v>
      </c>
      <c r="I58" s="15">
        <v>9934</v>
      </c>
      <c r="J58" s="15">
        <v>18</v>
      </c>
      <c r="K58" s="15">
        <v>5495</v>
      </c>
      <c r="L58" s="15">
        <v>17069</v>
      </c>
      <c r="M58" s="15">
        <v>8607</v>
      </c>
      <c r="N58" s="15">
        <v>10237</v>
      </c>
      <c r="O58" s="15">
        <v>16</v>
      </c>
      <c r="P58" s="15">
        <v>5801</v>
      </c>
      <c r="Q58" s="15">
        <v>20276</v>
      </c>
      <c r="R58" s="15">
        <v>9702</v>
      </c>
      <c r="S58" s="15">
        <v>11532</v>
      </c>
      <c r="T58" s="15">
        <v>18</v>
      </c>
      <c r="U58" s="15">
        <v>6343</v>
      </c>
      <c r="V58" s="15">
        <v>19883</v>
      </c>
      <c r="AD58" s="15">
        <f>(($K$30+$L$30+$M$30)/3)-Q58</f>
        <v>2724.3333333333321</v>
      </c>
      <c r="AE58" s="15">
        <f t="shared" si="1"/>
        <v>16</v>
      </c>
      <c r="AF58" s="15">
        <f t="shared" si="5"/>
        <v>43589.333333333314</v>
      </c>
      <c r="AH58" s="15">
        <f>$S$30-V58</f>
        <v>4377.30454545455</v>
      </c>
      <c r="AI58" s="15">
        <f t="shared" si="2"/>
        <v>18</v>
      </c>
      <c r="AJ58" s="15">
        <f t="shared" si="7"/>
        <v>78791.481818181899</v>
      </c>
      <c r="AL58" s="15">
        <f t="shared" si="3"/>
        <v>3892992</v>
      </c>
      <c r="AM58" s="18">
        <f t="shared" si="8"/>
        <v>18.984936428966279</v>
      </c>
      <c r="AN58" s="18">
        <f t="shared" si="9"/>
        <v>22.547419154228855</v>
      </c>
      <c r="AO58" s="15">
        <f>(SUM($G$30:$J$30))/4</f>
        <v>22756.5</v>
      </c>
      <c r="AP58" s="15">
        <f>(SUM($K$30:$N$30))/4</f>
        <v>23191.172727272726</v>
      </c>
      <c r="AQ58" s="9">
        <f t="shared" si="12"/>
        <v>3771.5635710337228</v>
      </c>
      <c r="AR58" s="17">
        <f t="shared" si="13"/>
        <v>0.83426433893464624</v>
      </c>
      <c r="AS58" s="9">
        <f t="shared" si="14"/>
        <v>643.75357304387217</v>
      </c>
      <c r="AT58" s="17">
        <f t="shared" si="15"/>
        <v>0.97224143942118024</v>
      </c>
      <c r="AU58" s="15">
        <f t="shared" si="18"/>
        <v>139050.77177747639</v>
      </c>
      <c r="AV58" s="2"/>
      <c r="AW58" s="16">
        <f t="shared" si="16"/>
        <v>2.7758560578819758E-2</v>
      </c>
      <c r="AX58" s="15">
        <f t="shared" si="17"/>
        <v>176.07254975145372</v>
      </c>
      <c r="AY58" s="2"/>
    </row>
    <row r="59" spans="1:51">
      <c r="A59" s="23">
        <v>11</v>
      </c>
      <c r="B59" s="22" t="s">
        <v>14</v>
      </c>
      <c r="C59" s="10">
        <v>64413</v>
      </c>
      <c r="D59" s="10">
        <v>80428</v>
      </c>
      <c r="E59" s="10">
        <v>150</v>
      </c>
      <c r="F59" s="10">
        <v>38796</v>
      </c>
      <c r="G59" s="10">
        <v>15723</v>
      </c>
      <c r="H59" s="9">
        <v>62736</v>
      </c>
      <c r="I59" s="9">
        <v>78746</v>
      </c>
      <c r="J59" s="9">
        <v>148</v>
      </c>
      <c r="K59" s="9">
        <v>38796</v>
      </c>
      <c r="L59" s="9">
        <v>15935</v>
      </c>
      <c r="M59" s="10">
        <v>65041</v>
      </c>
      <c r="N59" s="10">
        <v>81411</v>
      </c>
      <c r="O59" s="10">
        <v>155</v>
      </c>
      <c r="P59" s="10">
        <v>40955</v>
      </c>
      <c r="Q59" s="10">
        <v>16063</v>
      </c>
      <c r="R59" s="9">
        <v>70995</v>
      </c>
      <c r="S59" s="9">
        <v>86445</v>
      </c>
      <c r="T59" s="9">
        <v>154</v>
      </c>
      <c r="U59" s="9">
        <v>45873</v>
      </c>
      <c r="V59" s="9">
        <v>18139</v>
      </c>
      <c r="AD59" s="10">
        <f t="shared" ref="AD59:AD64" si="19">(($K$32+$L$32+$M$32)/3)-Q59</f>
        <v>9048.6666666666679</v>
      </c>
      <c r="AE59" s="10">
        <f t="shared" si="1"/>
        <v>155</v>
      </c>
      <c r="AF59" s="9">
        <f t="shared" si="5"/>
        <v>1402543.3333333335</v>
      </c>
      <c r="AH59" s="10">
        <f t="shared" ref="AH59:AH64" si="20">$S$32-V59</f>
        <v>8228.6545454545485</v>
      </c>
      <c r="AI59" s="10">
        <f t="shared" si="2"/>
        <v>154</v>
      </c>
      <c r="AJ59" s="9">
        <f t="shared" si="7"/>
        <v>1267212.8000000005</v>
      </c>
      <c r="AL59" s="15">
        <f t="shared" si="3"/>
        <v>29877180</v>
      </c>
      <c r="AM59" s="18">
        <f t="shared" si="8"/>
        <v>16.301936264622832</v>
      </c>
      <c r="AN59" s="18">
        <f t="shared" si="9"/>
        <v>16.431953137538116</v>
      </c>
      <c r="AO59" s="15">
        <f t="shared" ref="AO59:AO64" si="21">(SUM($G$32:$J$32))/4</f>
        <v>24886</v>
      </c>
      <c r="AP59" s="15">
        <f t="shared" ref="AP59:AP64" si="22">(SUM($K$32:$N$32))/4</f>
        <v>25302.527272727275</v>
      </c>
      <c r="AQ59" s="9">
        <f t="shared" si="12"/>
        <v>8584.063735377169</v>
      </c>
      <c r="AR59" s="17">
        <f t="shared" si="13"/>
        <v>0.65506454490970145</v>
      </c>
      <c r="AS59" s="9">
        <f t="shared" si="14"/>
        <v>8870.5741351891593</v>
      </c>
      <c r="AT59" s="17">
        <f t="shared" si="15"/>
        <v>0.64941944179819355</v>
      </c>
      <c r="AU59" s="15">
        <f t="shared" si="18"/>
        <v>16392821.001829566</v>
      </c>
      <c r="AV59" s="2"/>
      <c r="AW59" s="16">
        <f t="shared" si="16"/>
        <v>0.35058055820180645</v>
      </c>
      <c r="AX59" s="15">
        <f t="shared" si="17"/>
        <v>16082.181946391467</v>
      </c>
      <c r="AY59" s="2"/>
    </row>
    <row r="60" spans="1:51">
      <c r="A60" s="21">
        <v>11</v>
      </c>
      <c r="B60" s="20" t="s">
        <v>13</v>
      </c>
      <c r="C60" s="15">
        <v>65415</v>
      </c>
      <c r="D60" s="15">
        <v>75977</v>
      </c>
      <c r="E60" s="15">
        <v>148</v>
      </c>
      <c r="F60" s="15">
        <v>40284</v>
      </c>
      <c r="G60" s="15">
        <v>16511</v>
      </c>
      <c r="H60" s="15">
        <v>62725</v>
      </c>
      <c r="I60" s="15">
        <v>74934</v>
      </c>
      <c r="J60" s="15">
        <v>152</v>
      </c>
      <c r="K60" s="15">
        <v>40284</v>
      </c>
      <c r="L60" s="15">
        <v>16076</v>
      </c>
      <c r="M60" s="15">
        <v>68080</v>
      </c>
      <c r="N60" s="15">
        <v>77053</v>
      </c>
      <c r="O60" s="15">
        <v>154</v>
      </c>
      <c r="P60" s="15">
        <v>45523</v>
      </c>
      <c r="Q60" s="15">
        <v>17952</v>
      </c>
      <c r="R60" s="15">
        <v>79797</v>
      </c>
      <c r="S60" s="15">
        <v>87960</v>
      </c>
      <c r="T60" s="15">
        <v>164</v>
      </c>
      <c r="U60" s="15">
        <v>54074</v>
      </c>
      <c r="V60" s="15">
        <v>20066</v>
      </c>
      <c r="AD60" s="15">
        <f t="shared" si="19"/>
        <v>7159.6666666666679</v>
      </c>
      <c r="AE60" s="15">
        <f t="shared" si="1"/>
        <v>154</v>
      </c>
      <c r="AF60" s="15">
        <f t="shared" si="5"/>
        <v>1102588.6666666667</v>
      </c>
      <c r="AH60" s="15">
        <f t="shared" si="20"/>
        <v>6301.6545454545485</v>
      </c>
      <c r="AI60" s="15">
        <f t="shared" si="2"/>
        <v>164</v>
      </c>
      <c r="AJ60" s="15">
        <f t="shared" si="7"/>
        <v>1033471.3454545459</v>
      </c>
      <c r="AL60" s="15">
        <f t="shared" si="3"/>
        <v>33175296</v>
      </c>
      <c r="AM60" s="18">
        <f t="shared" si="8"/>
        <v>16.48173605655931</v>
      </c>
      <c r="AN60" s="18">
        <f t="shared" si="9"/>
        <v>18.383326872132841</v>
      </c>
      <c r="AO60" s="15">
        <f t="shared" si="21"/>
        <v>24886</v>
      </c>
      <c r="AP60" s="15">
        <f t="shared" si="22"/>
        <v>25302.527272727275</v>
      </c>
      <c r="AQ60" s="9">
        <f t="shared" si="12"/>
        <v>8404.2639434406919</v>
      </c>
      <c r="AR60" s="17">
        <f t="shared" si="13"/>
        <v>0.66228948230166795</v>
      </c>
      <c r="AS60" s="9">
        <f t="shared" si="14"/>
        <v>6919.2004005944327</v>
      </c>
      <c r="AT60" s="17">
        <f t="shared" si="15"/>
        <v>0.72654113456672764</v>
      </c>
      <c r="AU60" s="15">
        <f t="shared" si="18"/>
        <v>13616986.388369843</v>
      </c>
      <c r="AV60" s="2"/>
      <c r="AW60" s="16">
        <f t="shared" si="16"/>
        <v>0.27345886543327236</v>
      </c>
      <c r="AX60" s="15">
        <f t="shared" si="17"/>
        <v>14787.014689438769</v>
      </c>
      <c r="AY60" s="2"/>
    </row>
    <row r="61" spans="1:51">
      <c r="A61" s="23">
        <v>11</v>
      </c>
      <c r="B61" s="22" t="s">
        <v>12</v>
      </c>
      <c r="C61" s="10">
        <v>76283</v>
      </c>
      <c r="D61" s="10">
        <v>89747</v>
      </c>
      <c r="E61" s="10">
        <v>192</v>
      </c>
      <c r="F61" s="10">
        <v>59879</v>
      </c>
      <c r="G61" s="10">
        <v>18285</v>
      </c>
      <c r="H61" s="9">
        <v>75260</v>
      </c>
      <c r="I61" s="9">
        <v>91174</v>
      </c>
      <c r="J61" s="9">
        <v>193</v>
      </c>
      <c r="K61" s="9">
        <v>59879</v>
      </c>
      <c r="L61" s="9">
        <v>18190</v>
      </c>
      <c r="M61" s="10">
        <v>83277</v>
      </c>
      <c r="N61" s="10">
        <v>100967</v>
      </c>
      <c r="O61" s="10">
        <v>199</v>
      </c>
      <c r="P61" s="10">
        <v>64143</v>
      </c>
      <c r="Q61" s="10">
        <v>18914</v>
      </c>
      <c r="R61" s="9">
        <v>90181</v>
      </c>
      <c r="S61" s="9">
        <v>105538</v>
      </c>
      <c r="T61" s="9">
        <v>197</v>
      </c>
      <c r="U61" s="9">
        <v>69583</v>
      </c>
      <c r="V61" s="9">
        <v>20810</v>
      </c>
      <c r="AD61" s="10">
        <f t="shared" si="19"/>
        <v>6197.6666666666679</v>
      </c>
      <c r="AE61" s="10">
        <f t="shared" si="1"/>
        <v>199</v>
      </c>
      <c r="AF61" s="9">
        <f t="shared" si="5"/>
        <v>1233335.666666667</v>
      </c>
      <c r="AH61" s="10">
        <f t="shared" si="20"/>
        <v>5557.6545454545485</v>
      </c>
      <c r="AI61" s="10">
        <f t="shared" si="2"/>
        <v>197</v>
      </c>
      <c r="AJ61" s="9">
        <f t="shared" si="7"/>
        <v>1094857.945454546</v>
      </c>
      <c r="AL61" s="15">
        <f t="shared" si="3"/>
        <v>45166632</v>
      </c>
      <c r="AM61" s="18">
        <f t="shared" si="8"/>
        <v>19.294395896166833</v>
      </c>
      <c r="AN61" s="18">
        <f t="shared" si="9"/>
        <v>20.045188629715742</v>
      </c>
      <c r="AO61" s="15">
        <f t="shared" si="21"/>
        <v>24886</v>
      </c>
      <c r="AP61" s="15">
        <f t="shared" si="22"/>
        <v>25302.527272727275</v>
      </c>
      <c r="AQ61" s="9">
        <f t="shared" si="12"/>
        <v>5591.6041038331678</v>
      </c>
      <c r="AR61" s="17">
        <f t="shared" si="13"/>
        <v>0.77531125517024968</v>
      </c>
      <c r="AS61" s="9">
        <f t="shared" si="14"/>
        <v>5257.3386430115315</v>
      </c>
      <c r="AT61" s="17">
        <f t="shared" si="15"/>
        <v>0.79222080915694792</v>
      </c>
      <c r="AU61" s="15">
        <f t="shared" si="18"/>
        <v>12428348.55207926</v>
      </c>
      <c r="AV61" s="2"/>
      <c r="AW61" s="16">
        <f t="shared" si="16"/>
        <v>0.20777919084305208</v>
      </c>
      <c r="AX61" s="15">
        <f t="shared" si="17"/>
        <v>14457.899436432093</v>
      </c>
      <c r="AY61" s="2"/>
    </row>
    <row r="62" spans="1:51">
      <c r="A62" s="21">
        <v>11</v>
      </c>
      <c r="B62" s="20" t="s">
        <v>11</v>
      </c>
      <c r="C62" s="15">
        <v>9622</v>
      </c>
      <c r="D62" s="15">
        <v>10794</v>
      </c>
      <c r="E62" s="15">
        <v>20</v>
      </c>
      <c r="F62" s="15">
        <v>6130</v>
      </c>
      <c r="G62" s="15">
        <v>18254</v>
      </c>
      <c r="H62" s="15">
        <v>9554</v>
      </c>
      <c r="I62" s="15">
        <v>11024</v>
      </c>
      <c r="J62" s="15">
        <v>20</v>
      </c>
      <c r="K62" s="15">
        <v>6130</v>
      </c>
      <c r="L62" s="15">
        <v>18254</v>
      </c>
      <c r="M62" s="15">
        <v>10647</v>
      </c>
      <c r="N62" s="15">
        <v>11545</v>
      </c>
      <c r="O62" s="15">
        <v>21</v>
      </c>
      <c r="P62" s="15">
        <v>6977</v>
      </c>
      <c r="Q62" s="15">
        <v>19837</v>
      </c>
      <c r="R62" s="15">
        <v>12384</v>
      </c>
      <c r="S62" s="15">
        <v>13338</v>
      </c>
      <c r="T62" s="15">
        <v>21</v>
      </c>
      <c r="U62" s="15">
        <v>7492</v>
      </c>
      <c r="V62" s="15">
        <v>21353</v>
      </c>
      <c r="AD62" s="15">
        <f t="shared" si="19"/>
        <v>5274.6666666666679</v>
      </c>
      <c r="AE62" s="15">
        <f t="shared" si="1"/>
        <v>21</v>
      </c>
      <c r="AF62" s="15">
        <f t="shared" si="5"/>
        <v>110768.00000000003</v>
      </c>
      <c r="AH62" s="15">
        <f t="shared" si="20"/>
        <v>5014.6545454545485</v>
      </c>
      <c r="AI62" s="15">
        <f t="shared" si="2"/>
        <v>21</v>
      </c>
      <c r="AJ62" s="15">
        <f t="shared" si="7"/>
        <v>105307.74545454551</v>
      </c>
      <c r="AL62" s="15">
        <f t="shared" si="3"/>
        <v>4998924</v>
      </c>
      <c r="AM62" s="18">
        <f t="shared" si="8"/>
        <v>19.060945273631841</v>
      </c>
      <c r="AN62" s="18">
        <f t="shared" si="9"/>
        <v>20.66157308694622</v>
      </c>
      <c r="AO62" s="15">
        <f t="shared" si="21"/>
        <v>24886</v>
      </c>
      <c r="AP62" s="15">
        <f t="shared" si="22"/>
        <v>25302.527272727275</v>
      </c>
      <c r="AQ62" s="9">
        <f t="shared" si="12"/>
        <v>5825.0547263681583</v>
      </c>
      <c r="AR62" s="17">
        <f t="shared" si="13"/>
        <v>0.76593045381466851</v>
      </c>
      <c r="AS62" s="9">
        <f t="shared" si="14"/>
        <v>4640.9541857810545</v>
      </c>
      <c r="AT62" s="17">
        <f t="shared" si="15"/>
        <v>0.81658139774901539</v>
      </c>
      <c r="AU62" s="15">
        <f t="shared" si="18"/>
        <v>1169520.4548168257</v>
      </c>
      <c r="AV62" s="2"/>
      <c r="AW62" s="16">
        <f t="shared" si="16"/>
        <v>0.18341860225098461</v>
      </c>
      <c r="AX62" s="15">
        <f t="shared" si="17"/>
        <v>1374.1721680643766</v>
      </c>
      <c r="AY62" s="2"/>
    </row>
    <row r="63" spans="1:51">
      <c r="A63" s="23">
        <v>11</v>
      </c>
      <c r="B63" s="22" t="s">
        <v>10</v>
      </c>
      <c r="C63" s="10">
        <v>25757</v>
      </c>
      <c r="D63" s="10">
        <v>33157</v>
      </c>
      <c r="E63" s="10">
        <v>48</v>
      </c>
      <c r="F63" s="10">
        <v>14876</v>
      </c>
      <c r="G63" s="10">
        <v>17845</v>
      </c>
      <c r="H63" s="9">
        <v>25462</v>
      </c>
      <c r="I63" s="9">
        <v>32142</v>
      </c>
      <c r="J63" s="9">
        <v>47</v>
      </c>
      <c r="K63" s="9">
        <v>14876</v>
      </c>
      <c r="L63" s="9">
        <v>18225</v>
      </c>
      <c r="M63" s="10">
        <v>26340</v>
      </c>
      <c r="N63" s="10">
        <v>32157</v>
      </c>
      <c r="O63" s="10">
        <v>50</v>
      </c>
      <c r="P63" s="10">
        <v>15764</v>
      </c>
      <c r="Q63" s="10">
        <v>18162</v>
      </c>
      <c r="R63" s="9">
        <v>27481</v>
      </c>
      <c r="S63" s="9">
        <v>33447</v>
      </c>
      <c r="T63" s="9">
        <v>50</v>
      </c>
      <c r="U63" s="9">
        <v>16787</v>
      </c>
      <c r="V63" s="9">
        <v>19425</v>
      </c>
      <c r="AD63" s="10">
        <f t="shared" si="19"/>
        <v>6949.6666666666679</v>
      </c>
      <c r="AE63" s="10">
        <f t="shared" si="1"/>
        <v>50</v>
      </c>
      <c r="AF63" s="9">
        <f t="shared" si="5"/>
        <v>347483.33333333337</v>
      </c>
      <c r="AH63" s="10">
        <f t="shared" si="20"/>
        <v>6942.6545454545485</v>
      </c>
      <c r="AI63" s="10">
        <f t="shared" si="2"/>
        <v>50</v>
      </c>
      <c r="AJ63" s="9">
        <f t="shared" si="7"/>
        <v>347132.72727272741</v>
      </c>
      <c r="AL63" s="15">
        <f t="shared" si="3"/>
        <v>10897200</v>
      </c>
      <c r="AM63" s="18">
        <f t="shared" si="8"/>
        <v>19.683497406584099</v>
      </c>
      <c r="AN63" s="18">
        <f t="shared" si="9"/>
        <v>19.60696517412935</v>
      </c>
      <c r="AO63" s="15">
        <f t="shared" si="21"/>
        <v>24886</v>
      </c>
      <c r="AP63" s="15">
        <f t="shared" si="22"/>
        <v>25302.527272727275</v>
      </c>
      <c r="AQ63" s="9">
        <f t="shared" si="12"/>
        <v>5202.5025934159021</v>
      </c>
      <c r="AR63" s="17">
        <f t="shared" si="13"/>
        <v>0.7909466128178132</v>
      </c>
      <c r="AS63" s="9">
        <f t="shared" si="14"/>
        <v>5695.5620985979258</v>
      </c>
      <c r="AT63" s="17">
        <f t="shared" si="15"/>
        <v>0.77490145402443744</v>
      </c>
      <c r="AU63" s="15">
        <f t="shared" si="18"/>
        <v>3417337.2591587557</v>
      </c>
      <c r="AV63" s="2"/>
      <c r="AW63" s="16">
        <f t="shared" si="16"/>
        <v>0.22509854597556256</v>
      </c>
      <c r="AX63" s="15">
        <f t="shared" si="17"/>
        <v>3778.7292912917687</v>
      </c>
      <c r="AY63" s="2"/>
    </row>
    <row r="64" spans="1:51">
      <c r="A64" s="21">
        <v>11</v>
      </c>
      <c r="B64" s="20" t="s">
        <v>9</v>
      </c>
      <c r="C64" s="15">
        <v>54603</v>
      </c>
      <c r="D64" s="15">
        <v>67637</v>
      </c>
      <c r="E64" s="15">
        <v>106</v>
      </c>
      <c r="F64" s="15">
        <v>25711</v>
      </c>
      <c r="G64" s="15">
        <v>14109</v>
      </c>
      <c r="H64" s="15">
        <v>54967</v>
      </c>
      <c r="I64" s="15">
        <v>67687</v>
      </c>
      <c r="J64" s="15">
        <v>101</v>
      </c>
      <c r="K64" s="15">
        <v>25711</v>
      </c>
      <c r="L64" s="15">
        <v>14808</v>
      </c>
      <c r="M64" s="15">
        <v>59867</v>
      </c>
      <c r="N64" s="15">
        <v>67957</v>
      </c>
      <c r="O64" s="15">
        <v>105</v>
      </c>
      <c r="P64" s="15">
        <v>29465</v>
      </c>
      <c r="Q64" s="15">
        <v>16404</v>
      </c>
      <c r="R64" s="15">
        <v>71829</v>
      </c>
      <c r="S64" s="15">
        <v>79919</v>
      </c>
      <c r="T64" s="15">
        <v>101</v>
      </c>
      <c r="U64" s="15">
        <v>32489</v>
      </c>
      <c r="V64" s="15">
        <v>18902</v>
      </c>
      <c r="AD64" s="15">
        <f t="shared" si="19"/>
        <v>8707.6666666666679</v>
      </c>
      <c r="AE64" s="15">
        <f t="shared" si="1"/>
        <v>105</v>
      </c>
      <c r="AF64" s="15">
        <f t="shared" si="5"/>
        <v>914305.00000000012</v>
      </c>
      <c r="AH64" s="15">
        <f t="shared" si="20"/>
        <v>7465.6545454545485</v>
      </c>
      <c r="AI64" s="15">
        <f t="shared" si="2"/>
        <v>101</v>
      </c>
      <c r="AJ64" s="15">
        <f t="shared" si="7"/>
        <v>754031.10909090936</v>
      </c>
      <c r="AL64" s="15">
        <f t="shared" si="3"/>
        <v>20669040</v>
      </c>
      <c r="AM64" s="18">
        <f t="shared" si="8"/>
        <v>15.831116693758927</v>
      </c>
      <c r="AN64" s="18">
        <f t="shared" si="9"/>
        <v>17.451433309642262</v>
      </c>
      <c r="AO64" s="15">
        <f t="shared" si="21"/>
        <v>24886</v>
      </c>
      <c r="AP64" s="15">
        <f t="shared" si="22"/>
        <v>25302.527272727275</v>
      </c>
      <c r="AQ64" s="9">
        <f t="shared" si="12"/>
        <v>9054.8833062410722</v>
      </c>
      <c r="AR64" s="17">
        <f t="shared" si="13"/>
        <v>0.63614549119018438</v>
      </c>
      <c r="AS64" s="9">
        <f t="shared" si="14"/>
        <v>7851.0939630850116</v>
      </c>
      <c r="AT64" s="17">
        <f t="shared" si="15"/>
        <v>0.6897110759545575</v>
      </c>
      <c r="AU64" s="15">
        <f t="shared" si="18"/>
        <v>9515525.8832590356</v>
      </c>
      <c r="AV64" s="2"/>
      <c r="AW64" s="16">
        <f t="shared" si="16"/>
        <v>0.3102889240454425</v>
      </c>
      <c r="AX64" s="15">
        <f t="shared" si="17"/>
        <v>10080.976853312381</v>
      </c>
      <c r="AY64" s="2"/>
    </row>
    <row r="65" spans="1:51">
      <c r="A65" s="23">
        <v>12</v>
      </c>
      <c r="B65" s="22" t="s">
        <v>8</v>
      </c>
      <c r="C65" s="10">
        <v>36132</v>
      </c>
      <c r="D65" s="10">
        <v>63309</v>
      </c>
      <c r="E65" s="10">
        <v>92</v>
      </c>
      <c r="F65" s="10">
        <v>25402</v>
      </c>
      <c r="G65" s="10">
        <v>17043</v>
      </c>
      <c r="H65" s="9">
        <v>34940</v>
      </c>
      <c r="I65" s="9">
        <v>60587</v>
      </c>
      <c r="J65" s="9">
        <v>103</v>
      </c>
      <c r="K65" s="9">
        <v>25402</v>
      </c>
      <c r="L65" s="9">
        <v>15223</v>
      </c>
      <c r="M65" s="10">
        <v>36975</v>
      </c>
      <c r="N65" s="10">
        <v>65264</v>
      </c>
      <c r="O65" s="10">
        <v>99</v>
      </c>
      <c r="P65" s="10">
        <v>26816</v>
      </c>
      <c r="Q65" s="10">
        <v>16721</v>
      </c>
      <c r="R65" s="9">
        <v>41246</v>
      </c>
      <c r="S65" s="9">
        <v>70770</v>
      </c>
      <c r="T65" s="9">
        <v>103</v>
      </c>
      <c r="U65" s="9">
        <v>28384</v>
      </c>
      <c r="V65" s="9">
        <v>17010</v>
      </c>
      <c r="AD65" s="10">
        <f>(($K$33+$L$33+$M$33)/3)-Q65</f>
        <v>6159.3333333333321</v>
      </c>
      <c r="AE65" s="10">
        <f t="shared" si="1"/>
        <v>99</v>
      </c>
      <c r="AF65" s="9">
        <f t="shared" si="5"/>
        <v>609773.99999999988</v>
      </c>
      <c r="AH65" s="10">
        <f>$S$33-V65</f>
        <v>7073.8954545454471</v>
      </c>
      <c r="AI65" s="10">
        <f t="shared" si="2"/>
        <v>103</v>
      </c>
      <c r="AJ65" s="9">
        <f t="shared" si="7"/>
        <v>728611.231818181</v>
      </c>
      <c r="AL65" s="15">
        <f t="shared" si="3"/>
        <v>19864548</v>
      </c>
      <c r="AM65" s="18">
        <f t="shared" si="8"/>
        <v>15.337149205429165</v>
      </c>
      <c r="AN65" s="18">
        <f t="shared" si="9"/>
        <v>16.84506759133625</v>
      </c>
      <c r="AO65" s="15">
        <f>(SUM($G$33:$J$33))/4</f>
        <v>22840.75</v>
      </c>
      <c r="AP65" s="15">
        <f>(SUM($K$33:$N$33))/4</f>
        <v>23075.422727272726</v>
      </c>
      <c r="AQ65" s="9">
        <f t="shared" si="12"/>
        <v>7503.6007945708352</v>
      </c>
      <c r="AR65" s="17">
        <f t="shared" si="13"/>
        <v>0.67148185613122002</v>
      </c>
      <c r="AS65" s="9">
        <f t="shared" si="14"/>
        <v>6230.3551359364756</v>
      </c>
      <c r="AT65" s="17">
        <f t="shared" si="15"/>
        <v>0.73000039004386907</v>
      </c>
      <c r="AU65" s="15">
        <f t="shared" si="18"/>
        <v>7700718.9480174836</v>
      </c>
      <c r="AV65" s="2"/>
      <c r="AW65" s="16">
        <f t="shared" si="16"/>
        <v>0.26999960995613093</v>
      </c>
      <c r="AX65" s="15">
        <f t="shared" si="17"/>
        <v>7663.6689289948199</v>
      </c>
      <c r="AY65" s="2"/>
    </row>
    <row r="66" spans="1:51" ht="25.5">
      <c r="A66" s="21">
        <v>13</v>
      </c>
      <c r="B66" s="20" t="s">
        <v>7</v>
      </c>
      <c r="C66" s="15">
        <v>11882</v>
      </c>
      <c r="D66" s="15">
        <v>12837</v>
      </c>
      <c r="E66" s="15">
        <v>20</v>
      </c>
      <c r="F66" s="15">
        <v>6398</v>
      </c>
      <c r="G66" s="15">
        <v>19338</v>
      </c>
      <c r="H66" s="15">
        <v>11594</v>
      </c>
      <c r="I66" s="15">
        <v>12549</v>
      </c>
      <c r="J66" s="15">
        <v>20</v>
      </c>
      <c r="K66" s="15">
        <v>6398</v>
      </c>
      <c r="L66" s="15">
        <v>19338</v>
      </c>
      <c r="M66" s="15">
        <v>12643</v>
      </c>
      <c r="N66" s="15">
        <v>13308</v>
      </c>
      <c r="O66" s="15">
        <v>21</v>
      </c>
      <c r="P66" s="15">
        <v>6855</v>
      </c>
      <c r="Q66" s="15">
        <v>19742</v>
      </c>
      <c r="R66" s="15">
        <v>13320</v>
      </c>
      <c r="S66" s="15">
        <v>13985</v>
      </c>
      <c r="T66" s="15">
        <v>21</v>
      </c>
      <c r="U66" s="15">
        <v>7404</v>
      </c>
      <c r="V66" s="15">
        <v>21354</v>
      </c>
      <c r="AD66" s="15">
        <f>(($K$34+$L$34+$M$34)/3)-Q66</f>
        <v>2881</v>
      </c>
      <c r="AE66" s="15">
        <f t="shared" si="1"/>
        <v>21</v>
      </c>
      <c r="AF66" s="15">
        <f t="shared" si="5"/>
        <v>60501</v>
      </c>
      <c r="AH66" s="15">
        <f>$S$34-V66</f>
        <v>2411.7863636363763</v>
      </c>
      <c r="AI66" s="15">
        <f t="shared" si="2"/>
        <v>21</v>
      </c>
      <c r="AJ66" s="15">
        <f t="shared" si="7"/>
        <v>50647.513636363903</v>
      </c>
      <c r="AL66" s="15">
        <f t="shared" si="3"/>
        <v>4974984</v>
      </c>
      <c r="AM66" s="18">
        <f t="shared" si="8"/>
        <v>19.894278606965173</v>
      </c>
      <c r="AN66" s="18">
        <f t="shared" si="9"/>
        <v>20.300284292821605</v>
      </c>
      <c r="AO66" s="15">
        <f>(SUM($G$34:$J$34))/4</f>
        <v>22663.75</v>
      </c>
      <c r="AP66" s="15">
        <f>(SUM($K$34:$N$34))/4</f>
        <v>22808.872727272726</v>
      </c>
      <c r="AQ66" s="9">
        <f t="shared" si="12"/>
        <v>2769.4713930348262</v>
      </c>
      <c r="AR66" s="17">
        <f t="shared" si="13"/>
        <v>0.87780171449849098</v>
      </c>
      <c r="AS66" s="9">
        <f t="shared" si="14"/>
        <v>2508.5884344511214</v>
      </c>
      <c r="AT66" s="17">
        <f t="shared" si="15"/>
        <v>0.89001699187651717</v>
      </c>
      <c r="AU66" s="15">
        <f t="shared" si="18"/>
        <v>632164.28548168263</v>
      </c>
      <c r="AV66" s="2"/>
      <c r="AW66" s="16">
        <f t="shared" si="16"/>
        <v>0.10998300812348283</v>
      </c>
      <c r="AX66" s="15">
        <f t="shared" si="17"/>
        <v>814.31419214626681</v>
      </c>
      <c r="AY66" s="2"/>
    </row>
    <row r="67" spans="1:51" ht="25.5">
      <c r="A67" s="23">
        <v>13</v>
      </c>
      <c r="B67" s="22" t="s">
        <v>6</v>
      </c>
      <c r="C67" s="10">
        <v>37876</v>
      </c>
      <c r="D67" s="10">
        <v>60612</v>
      </c>
      <c r="E67" s="10">
        <v>117</v>
      </c>
      <c r="F67" s="10">
        <v>30885</v>
      </c>
      <c r="G67" s="10">
        <v>15895</v>
      </c>
      <c r="H67" s="9">
        <v>37732</v>
      </c>
      <c r="I67" s="9">
        <v>61154</v>
      </c>
      <c r="J67" s="9">
        <v>116</v>
      </c>
      <c r="K67" s="9">
        <v>30885</v>
      </c>
      <c r="L67" s="9">
        <v>16032</v>
      </c>
      <c r="M67" s="10">
        <v>42854</v>
      </c>
      <c r="N67" s="10">
        <v>65621</v>
      </c>
      <c r="O67" s="10">
        <v>121</v>
      </c>
      <c r="P67" s="10">
        <v>32604</v>
      </c>
      <c r="Q67" s="10">
        <v>16226</v>
      </c>
      <c r="R67" s="9">
        <v>47046</v>
      </c>
      <c r="S67" s="9">
        <v>74288</v>
      </c>
      <c r="T67" s="9">
        <v>120</v>
      </c>
      <c r="U67" s="9">
        <v>35960</v>
      </c>
      <c r="V67" s="9">
        <v>18087</v>
      </c>
      <c r="AD67" s="10">
        <f>(($K$34+$L$34+$M$34)/3)-Q67</f>
        <v>6397</v>
      </c>
      <c r="AE67" s="10">
        <f t="shared" si="1"/>
        <v>121</v>
      </c>
      <c r="AF67" s="9">
        <f t="shared" si="5"/>
        <v>774037</v>
      </c>
      <c r="AH67" s="10">
        <f>$S$34-V67</f>
        <v>5678.7863636363763</v>
      </c>
      <c r="AI67" s="10">
        <f t="shared" si="2"/>
        <v>120</v>
      </c>
      <c r="AJ67" s="9">
        <f t="shared" si="7"/>
        <v>681454.36363636516</v>
      </c>
      <c r="AL67" s="15">
        <f t="shared" si="3"/>
        <v>23560152</v>
      </c>
      <c r="AM67" s="18">
        <f t="shared" si="8"/>
        <v>16.557835820895523</v>
      </c>
      <c r="AN67" s="18">
        <f t="shared" si="9"/>
        <v>16.75712347354138</v>
      </c>
      <c r="AO67" s="15">
        <f>(SUM($G$34:$J$34))/4</f>
        <v>22663.75</v>
      </c>
      <c r="AP67" s="15">
        <f>(SUM($K$34:$N$34))/4</f>
        <v>22808.872727272726</v>
      </c>
      <c r="AQ67" s="9">
        <f t="shared" si="12"/>
        <v>6105.9141791044785</v>
      </c>
      <c r="AR67" s="17">
        <f t="shared" si="13"/>
        <v>0.73058676613073836</v>
      </c>
      <c r="AS67" s="9">
        <f t="shared" si="14"/>
        <v>6051.7492537313447</v>
      </c>
      <c r="AT67" s="17">
        <f t="shared" si="15"/>
        <v>0.73467565336996132</v>
      </c>
      <c r="AU67" s="15">
        <f t="shared" si="18"/>
        <v>8714518.925373137</v>
      </c>
      <c r="AV67" s="2"/>
      <c r="AW67" s="16">
        <f t="shared" si="16"/>
        <v>0.26532434663003868</v>
      </c>
      <c r="AX67" s="15">
        <f t="shared" si="17"/>
        <v>9541.0635048161912</v>
      </c>
      <c r="AY67" s="2"/>
    </row>
    <row r="68" spans="1:51">
      <c r="A68" s="21">
        <v>14</v>
      </c>
      <c r="B68" s="20" t="s">
        <v>5</v>
      </c>
      <c r="C68" s="19">
        <v>49978</v>
      </c>
      <c r="D68" s="19">
        <v>59458</v>
      </c>
      <c r="E68" s="19">
        <v>102</v>
      </c>
      <c r="F68" s="19">
        <v>29643</v>
      </c>
      <c r="G68" s="19">
        <v>17510</v>
      </c>
      <c r="H68" s="19">
        <v>50095</v>
      </c>
      <c r="I68" s="19">
        <v>59575</v>
      </c>
      <c r="J68" s="19">
        <v>106</v>
      </c>
      <c r="K68" s="19">
        <v>29643</v>
      </c>
      <c r="L68" s="19">
        <v>16849</v>
      </c>
      <c r="M68" s="19">
        <v>53803</v>
      </c>
      <c r="N68" s="19">
        <v>61963</v>
      </c>
      <c r="O68" s="19">
        <v>114</v>
      </c>
      <c r="P68" s="19">
        <v>31293</v>
      </c>
      <c r="Q68" s="19">
        <v>16539</v>
      </c>
      <c r="R68" s="19">
        <v>57259</v>
      </c>
      <c r="S68" s="19">
        <v>65629</v>
      </c>
      <c r="T68" s="19">
        <v>114</v>
      </c>
      <c r="U68" s="19">
        <v>34453</v>
      </c>
      <c r="V68" s="19">
        <v>18251</v>
      </c>
      <c r="AD68" s="19">
        <f>(($K$35+$L$35+$M$35)/3)-Q68</f>
        <v>7111.6666666666679</v>
      </c>
      <c r="AE68" s="19">
        <f t="shared" si="1"/>
        <v>114</v>
      </c>
      <c r="AF68" s="19">
        <f t="shared" si="5"/>
        <v>810730.00000000012</v>
      </c>
      <c r="AH68" s="19">
        <f>$S$35-V68</f>
        <v>6321.7681818181991</v>
      </c>
      <c r="AI68" s="19">
        <f t="shared" si="2"/>
        <v>114</v>
      </c>
      <c r="AJ68" s="19">
        <f t="shared" si="7"/>
        <v>720681.57272727473</v>
      </c>
      <c r="AL68" s="15">
        <f t="shared" si="3"/>
        <v>22625352</v>
      </c>
      <c r="AM68" s="18">
        <f t="shared" si="8"/>
        <v>17.391227823148409</v>
      </c>
      <c r="AN68" s="18">
        <f t="shared" si="9"/>
        <v>17.07089552238806</v>
      </c>
      <c r="AO68" s="15">
        <f>(SUM($G$35:$J$35))/4</f>
        <v>23515.75</v>
      </c>
      <c r="AP68" s="15">
        <f>(SUM($K$35:$N$35))/4</f>
        <v>23798.368181818176</v>
      </c>
      <c r="AQ68" s="9">
        <f t="shared" si="12"/>
        <v>6124.5221768515912</v>
      </c>
      <c r="AR68" s="17">
        <f t="shared" si="13"/>
        <v>0.73955658752744047</v>
      </c>
      <c r="AS68" s="9">
        <f t="shared" si="14"/>
        <v>6727.4726594301173</v>
      </c>
      <c r="AT68" s="17">
        <f t="shared" si="15"/>
        <v>0.71731369949264545</v>
      </c>
      <c r="AU68" s="15">
        <f t="shared" si="18"/>
        <v>9203182.5981004015</v>
      </c>
      <c r="AV68" s="2"/>
      <c r="AW68" s="16">
        <f t="shared" si="16"/>
        <v>0.28268630050735455</v>
      </c>
      <c r="AX68" s="15">
        <f t="shared" si="17"/>
        <v>9739.3911113798858</v>
      </c>
      <c r="AY68" s="2"/>
    </row>
    <row r="69" spans="1:51" ht="14.25" thickBot="1">
      <c r="C69" s="13">
        <f>SUM(C40:C68)</f>
        <v>2874726</v>
      </c>
      <c r="D69" s="14">
        <f>SUM(D40:D68)</f>
        <v>4278746</v>
      </c>
      <c r="E69" s="13">
        <f>SUM(E40:E68)</f>
        <v>6327</v>
      </c>
      <c r="F69" s="13">
        <f>SUM(F40:F68)</f>
        <v>2122508</v>
      </c>
      <c r="G69" s="13">
        <f>SUMPRODUCT(E40:E68,G40:G68)/SUM(E40:E68)</f>
        <v>20077.935356409042</v>
      </c>
      <c r="H69" s="13">
        <f>SUM(H40:H68)</f>
        <v>2857022</v>
      </c>
      <c r="I69" s="14">
        <f>SUM(I40:I68)</f>
        <v>4310212</v>
      </c>
      <c r="J69" s="13">
        <f>SUM(J40:J68)</f>
        <v>6343</v>
      </c>
      <c r="K69" s="13">
        <f>SUM(K40:K68)</f>
        <v>2129655</v>
      </c>
      <c r="L69" s="13">
        <f>SUMPRODUCT(J40:J68,L40:L68)/SUM(J40:J68)</f>
        <v>20068.171527668295</v>
      </c>
      <c r="M69" s="13">
        <f>SUM(M40:M68)</f>
        <v>3064345</v>
      </c>
      <c r="N69" s="14">
        <f>SUM(N40:N68)</f>
        <v>4581303</v>
      </c>
      <c r="O69" s="13">
        <f>SUM(O40:O68)</f>
        <v>6439</v>
      </c>
      <c r="P69" s="13">
        <f>SUM(P40:P68)</f>
        <v>2305213</v>
      </c>
      <c r="Q69" s="13">
        <f>SUMPRODUCT(O40:O68,Q40:Q68)/SUM(O40:O68)</f>
        <v>21409.428637987265</v>
      </c>
      <c r="R69" s="13">
        <f>SUM(R40:R68)</f>
        <v>3360752</v>
      </c>
      <c r="S69" s="14">
        <f>SUM(S40:S68)</f>
        <v>4910815</v>
      </c>
      <c r="T69" s="13">
        <f>SUM(T40:T68)</f>
        <v>6491</v>
      </c>
      <c r="U69" s="13">
        <f>SUM(U40:U68)</f>
        <v>2487755</v>
      </c>
      <c r="V69" s="13">
        <f>SUMPRODUCT(T40:T68,V40:V68)/SUM(T40:T68)</f>
        <v>22950.452626713912</v>
      </c>
      <c r="AD69" s="12"/>
      <c r="AE69" s="11">
        <f>SUM(AE41:AE68)</f>
        <v>6260</v>
      </c>
      <c r="AF69" s="11">
        <f>SUM(AF41:AF68)</f>
        <v>67493964</v>
      </c>
      <c r="AH69" s="12"/>
      <c r="AI69" s="11">
        <f>SUM(AI41:AI68)</f>
        <v>6312</v>
      </c>
      <c r="AJ69" s="11">
        <f>SUM(AJ41:AJ68)</f>
        <v>63876221.454545505</v>
      </c>
      <c r="AL69" s="11">
        <f>SUM(AL40:AL68)</f>
        <v>1654263732</v>
      </c>
      <c r="AT69" s="2"/>
      <c r="AU69" s="2"/>
      <c r="AV69" s="2"/>
      <c r="AW69" s="2"/>
      <c r="AX69" s="2"/>
      <c r="AY69" s="2"/>
    </row>
    <row r="70" spans="1:51">
      <c r="B70" s="2" t="s">
        <v>4</v>
      </c>
      <c r="C70" s="10"/>
      <c r="D70" s="10"/>
      <c r="E70" s="10"/>
      <c r="F70" s="10"/>
      <c r="G70" s="10"/>
      <c r="H70" s="9">
        <f t="shared" ref="H70:V70" si="23">H69-C69</f>
        <v>-17704</v>
      </c>
      <c r="I70" s="9">
        <f t="shared" si="23"/>
        <v>31466</v>
      </c>
      <c r="J70" s="9">
        <f t="shared" si="23"/>
        <v>16</v>
      </c>
      <c r="K70" s="9">
        <f t="shared" si="23"/>
        <v>7147</v>
      </c>
      <c r="L70" s="9">
        <f t="shared" si="23"/>
        <v>-9.7638287407462485</v>
      </c>
      <c r="M70" s="10">
        <f t="shared" si="23"/>
        <v>207323</v>
      </c>
      <c r="N70" s="10">
        <f t="shared" si="23"/>
        <v>271091</v>
      </c>
      <c r="O70" s="10">
        <f t="shared" si="23"/>
        <v>96</v>
      </c>
      <c r="P70" s="10">
        <f t="shared" si="23"/>
        <v>175558</v>
      </c>
      <c r="Q70" s="10">
        <f t="shared" si="23"/>
        <v>1341.2571103189694</v>
      </c>
      <c r="R70" s="9">
        <f t="shared" si="23"/>
        <v>296407</v>
      </c>
      <c r="S70" s="9">
        <f t="shared" si="23"/>
        <v>329512</v>
      </c>
      <c r="T70" s="9">
        <f t="shared" si="23"/>
        <v>52</v>
      </c>
      <c r="U70" s="9">
        <f t="shared" si="23"/>
        <v>182542</v>
      </c>
      <c r="V70" s="9">
        <f t="shared" si="23"/>
        <v>1541.0239887266471</v>
      </c>
      <c r="AT70" s="8" t="s">
        <v>2</v>
      </c>
      <c r="AU70" s="7">
        <f>SUM(AU40:AU68)</f>
        <v>766145018.18854833</v>
      </c>
      <c r="AV70" s="6" t="s">
        <v>0</v>
      </c>
      <c r="AW70" s="2"/>
      <c r="AX70" s="7">
        <f>SUM(AX41:AX68)</f>
        <v>725389.63918548927</v>
      </c>
      <c r="AY70" s="2" t="s">
        <v>3</v>
      </c>
    </row>
    <row r="71" spans="1:51">
      <c r="G71" s="5"/>
      <c r="U71" s="4">
        <v>26611</v>
      </c>
      <c r="V71" s="4">
        <v>27006</v>
      </c>
      <c r="AE71" s="8" t="s">
        <v>2</v>
      </c>
      <c r="AF71" s="7">
        <f>AF69*12</f>
        <v>809927568</v>
      </c>
      <c r="AI71" s="8" t="s">
        <v>2</v>
      </c>
      <c r="AJ71" s="7">
        <f>AJ69*12</f>
        <v>766514657.45454609</v>
      </c>
      <c r="AK71" s="6" t="s">
        <v>0</v>
      </c>
      <c r="AT71" s="2"/>
      <c r="AU71" s="2"/>
      <c r="AV71" s="6"/>
      <c r="AW71" s="2"/>
      <c r="AX71" s="2"/>
      <c r="AY71" s="2"/>
    </row>
    <row r="72" spans="1:51">
      <c r="U72" s="4">
        <v>25903</v>
      </c>
      <c r="V72" s="4">
        <v>26357</v>
      </c>
      <c r="AE72" s="8" t="s">
        <v>1</v>
      </c>
      <c r="AF72" s="7">
        <f>AF71*1.34</f>
        <v>1085302941.1200001</v>
      </c>
      <c r="AI72" s="8" t="s">
        <v>1</v>
      </c>
      <c r="AJ72" s="7">
        <f>AJ71*1.34</f>
        <v>1027129640.9890919</v>
      </c>
      <c r="AK72" s="6" t="s">
        <v>0</v>
      </c>
      <c r="AT72" s="8" t="s">
        <v>1</v>
      </c>
      <c r="AU72" s="7">
        <f>AU70*1.34</f>
        <v>1026634324.3726548</v>
      </c>
      <c r="AV72" s="6" t="s">
        <v>0</v>
      </c>
      <c r="AW72" s="2"/>
      <c r="AX72" s="2"/>
      <c r="AY72" s="2"/>
    </row>
    <row r="73" spans="1:51">
      <c r="P73" s="5"/>
      <c r="U73" s="4">
        <v>1.0273000000000001</v>
      </c>
      <c r="V73" s="4">
        <v>1.0246</v>
      </c>
      <c r="AT73" s="2"/>
      <c r="AU73" s="2"/>
      <c r="AV73" s="2"/>
      <c r="AW73" s="2"/>
      <c r="AX73" s="2"/>
      <c r="AY73" s="2"/>
    </row>
    <row r="74" spans="1:51">
      <c r="AT74" s="2"/>
      <c r="AU74" s="2"/>
      <c r="AV74" s="2"/>
      <c r="AW74" s="2"/>
      <c r="AX74" s="2"/>
    </row>
    <row r="75" spans="1:51">
      <c r="AT75" s="2"/>
      <c r="AU75" s="2"/>
      <c r="AV75" s="2"/>
      <c r="AW75" s="2"/>
      <c r="AX75" s="2"/>
    </row>
  </sheetData>
  <mergeCells count="10">
    <mergeCell ref="AD38:AF38"/>
    <mergeCell ref="AH38:AJ38"/>
    <mergeCell ref="A10:B10"/>
    <mergeCell ref="A8:B9"/>
    <mergeCell ref="M38:Q38"/>
    <mergeCell ref="R38:V38"/>
    <mergeCell ref="C38:G38"/>
    <mergeCell ref="H38:L38"/>
    <mergeCell ref="A19:B20"/>
    <mergeCell ref="A21:B21"/>
  </mergeCells>
  <pageMargins left="0.43307086614173229" right="0.19685039370078741" top="0.59055118110236227" bottom="0.31496062992125984" header="0.43307086614173229" footer="0.15748031496062992"/>
  <pageSetup paperSize="8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J1" zoomScale="60" zoomScaleNormal="60" workbookViewId="0">
      <selection activeCell="BG40" sqref="BG40"/>
    </sheetView>
  </sheetViews>
  <sheetFormatPr defaultRowHeight="16.5"/>
  <cols>
    <col min="1" max="1" width="3.28515625" style="62" hidden="1" customWidth="1"/>
    <col min="2" max="2" width="5.140625" style="62" hidden="1" customWidth="1"/>
    <col min="3" max="3" width="11.5703125" style="62" hidden="1" customWidth="1"/>
    <col min="4" max="4" width="5.85546875" style="62" hidden="1" customWidth="1"/>
    <col min="5" max="5" width="39.7109375" style="62" hidden="1" customWidth="1"/>
    <col min="6" max="6" width="14.140625" style="62" hidden="1" customWidth="1"/>
    <col min="7" max="7" width="2.7109375" style="62" hidden="1" customWidth="1"/>
    <col min="8" max="8" width="14.140625" style="62" hidden="1" customWidth="1"/>
    <col min="9" max="9" width="7.28515625" style="62" hidden="1" customWidth="1"/>
    <col min="10" max="10" width="12.28515625" style="62" hidden="1" customWidth="1"/>
    <col min="11" max="11" width="2.7109375" style="62" hidden="1" customWidth="1"/>
    <col min="12" max="12" width="14.140625" style="62" hidden="1" customWidth="1"/>
    <col min="13" max="13" width="10.85546875" style="62" hidden="1" customWidth="1"/>
    <col min="14" max="14" width="12.28515625" style="62" hidden="1" customWidth="1"/>
    <col min="15" max="16" width="2.42578125" hidden="1" customWidth="1"/>
    <col min="17" max="17" width="2.42578125" style="61" hidden="1" customWidth="1"/>
    <col min="18" max="18" width="0" style="61" hidden="1" customWidth="1"/>
    <col min="19" max="19" width="46.85546875" style="61" hidden="1" customWidth="1"/>
    <col min="20" max="22" width="16.7109375" style="61" hidden="1" customWidth="1"/>
    <col min="23" max="23" width="3.42578125" style="61" hidden="1" customWidth="1"/>
    <col min="24" max="25" width="17" style="61" hidden="1" customWidth="1"/>
    <col min="26" max="26" width="18.28515625" style="61" hidden="1" customWidth="1"/>
    <col min="27" max="27" width="3.42578125" style="61" hidden="1" customWidth="1"/>
    <col min="28" max="28" width="18.7109375" style="61" hidden="1" customWidth="1"/>
    <col min="29" max="29" width="17.5703125" style="61" hidden="1" customWidth="1"/>
    <col min="30" max="30" width="18.7109375" style="61" hidden="1" customWidth="1"/>
    <col min="31" max="31" width="3.85546875" style="61" hidden="1" customWidth="1"/>
    <col min="32" max="32" width="9.140625" style="61" hidden="1" customWidth="1"/>
    <col min="33" max="33" width="9.42578125" style="61" hidden="1" customWidth="1"/>
    <col min="34" max="34" width="2.85546875" style="61" hidden="1" customWidth="1"/>
    <col min="35" max="35" width="0" style="61" hidden="1" customWidth="1"/>
    <col min="36" max="36" width="9.140625" style="61"/>
    <col min="37" max="37" width="23.42578125" style="61" customWidth="1"/>
    <col min="38" max="38" width="18.85546875" style="61" bestFit="1" customWidth="1"/>
    <col min="39" max="39" width="18.7109375" style="61" customWidth="1"/>
    <col min="40" max="40" width="18.85546875" style="61" bestFit="1" customWidth="1"/>
    <col min="41" max="41" width="18.7109375" style="61" bestFit="1" customWidth="1"/>
    <col min="42" max="42" width="18.7109375" style="61" customWidth="1"/>
    <col min="43" max="43" width="16.5703125" style="61" customWidth="1"/>
    <col min="44" max="44" width="18.7109375" style="61" bestFit="1" customWidth="1"/>
    <col min="45" max="45" width="18.85546875" style="61" bestFit="1" customWidth="1"/>
    <col min="46" max="46" width="10.28515625" style="61" bestFit="1" customWidth="1"/>
    <col min="47" max="47" width="18.7109375" style="61" bestFit="1" customWidth="1"/>
    <col min="48" max="48" width="11.42578125" style="61" bestFit="1" customWidth="1"/>
    <col min="49" max="49" width="17.42578125" style="61" bestFit="1" customWidth="1"/>
    <col min="50" max="50" width="19.42578125" style="61" customWidth="1"/>
    <col min="51" max="51" width="17.42578125" style="61" bestFit="1" customWidth="1"/>
    <col min="52" max="52" width="10.28515625" style="61" bestFit="1" customWidth="1"/>
    <col min="53" max="53" width="18.7109375" style="61" bestFit="1" customWidth="1"/>
    <col min="54" max="54" width="11.42578125" style="61" bestFit="1" customWidth="1"/>
    <col min="55" max="55" width="9.28515625" style="61" bestFit="1" customWidth="1"/>
    <col min="56" max="58" width="9.140625" style="61"/>
  </cols>
  <sheetData>
    <row r="1" spans="1:54">
      <c r="A1" s="22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5"/>
      <c r="Q1" s="144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1"/>
    </row>
    <row r="2" spans="1:54" ht="20.25">
      <c r="A2" s="73"/>
      <c r="B2" s="85" t="s">
        <v>280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40" t="s">
        <v>75</v>
      </c>
      <c r="O2" s="67"/>
      <c r="Q2" s="94"/>
      <c r="R2" s="85" t="s">
        <v>279</v>
      </c>
      <c r="S2" s="224"/>
      <c r="T2" s="224"/>
      <c r="U2" s="224"/>
      <c r="V2" s="224"/>
      <c r="W2" s="91"/>
      <c r="X2" s="224"/>
      <c r="Y2" s="224"/>
      <c r="Z2" s="224"/>
      <c r="AA2" s="91"/>
      <c r="AB2" s="224"/>
      <c r="AC2" s="224"/>
      <c r="AD2" s="224"/>
      <c r="AE2" s="91"/>
      <c r="AF2" s="224"/>
      <c r="AG2" s="140" t="s">
        <v>75</v>
      </c>
      <c r="AH2" s="90"/>
    </row>
    <row r="3" spans="1:54" ht="17.25" thickBot="1">
      <c r="A3" s="73"/>
      <c r="B3" s="223"/>
      <c r="C3" s="223"/>
      <c r="D3" s="223"/>
      <c r="E3" s="223"/>
      <c r="F3" s="221">
        <v>2014</v>
      </c>
      <c r="G3" s="222"/>
      <c r="H3" s="221">
        <v>2015</v>
      </c>
      <c r="I3" s="221"/>
      <c r="J3" s="221"/>
      <c r="K3" s="222"/>
      <c r="L3" s="221">
        <v>2016</v>
      </c>
      <c r="M3" s="221"/>
      <c r="N3" s="221"/>
      <c r="O3" s="67"/>
      <c r="Q3" s="94"/>
      <c r="R3" s="220"/>
      <c r="S3" s="220"/>
      <c r="T3" s="220"/>
      <c r="U3" s="220"/>
      <c r="V3" s="220"/>
      <c r="W3" s="91"/>
      <c r="X3" s="220"/>
      <c r="Y3" s="220"/>
      <c r="Z3" s="220"/>
      <c r="AA3" s="91"/>
      <c r="AB3" s="220"/>
      <c r="AC3" s="220"/>
      <c r="AD3" s="220"/>
      <c r="AE3" s="91"/>
      <c r="AF3" s="220"/>
      <c r="AG3" s="220"/>
      <c r="AH3" s="90"/>
      <c r="AJ3" s="138" t="s">
        <v>278</v>
      </c>
    </row>
    <row r="4" spans="1:54" ht="27" thickBot="1">
      <c r="A4" s="73"/>
      <c r="B4" s="219"/>
      <c r="C4" s="219"/>
      <c r="D4" s="219"/>
      <c r="E4" s="219"/>
      <c r="F4" s="218" t="s">
        <v>75</v>
      </c>
      <c r="G4" s="71"/>
      <c r="H4" s="218" t="s">
        <v>75</v>
      </c>
      <c r="I4" s="217" t="s">
        <v>277</v>
      </c>
      <c r="J4" s="217" t="s">
        <v>276</v>
      </c>
      <c r="K4" s="71"/>
      <c r="L4" s="218" t="s">
        <v>75</v>
      </c>
      <c r="M4" s="217" t="s">
        <v>275</v>
      </c>
      <c r="N4" s="217" t="s">
        <v>274</v>
      </c>
      <c r="O4" s="67"/>
      <c r="Q4" s="94"/>
      <c r="R4" s="216"/>
      <c r="S4" s="216"/>
      <c r="T4" s="214"/>
      <c r="U4" s="213"/>
      <c r="V4" s="215"/>
      <c r="W4" s="91"/>
      <c r="X4" s="214"/>
      <c r="Y4" s="213"/>
      <c r="Z4" s="212"/>
      <c r="AA4" s="91"/>
      <c r="AB4" s="214"/>
      <c r="AC4" s="213"/>
      <c r="AD4" s="212"/>
      <c r="AE4" s="91"/>
      <c r="AF4" s="140"/>
      <c r="AG4" s="140"/>
      <c r="AH4" s="90"/>
      <c r="AK4" s="137"/>
      <c r="AL4" s="265" t="s">
        <v>228</v>
      </c>
      <c r="AM4" s="265"/>
      <c r="AN4" s="265"/>
      <c r="AO4" s="265"/>
      <c r="AP4" s="269" t="s">
        <v>227</v>
      </c>
      <c r="AQ4" s="270"/>
      <c r="AR4" s="270"/>
      <c r="AS4" s="270"/>
      <c r="AT4" s="270"/>
      <c r="AU4" s="271"/>
      <c r="AV4" s="271"/>
      <c r="AW4" s="271"/>
      <c r="AX4" s="271"/>
      <c r="AY4" s="271"/>
      <c r="AZ4" s="271"/>
      <c r="BA4" s="271"/>
      <c r="BB4" s="272"/>
    </row>
    <row r="5" spans="1:54" ht="17.25" customHeight="1" thickBot="1">
      <c r="A5" s="73"/>
      <c r="B5" s="197" t="s">
        <v>273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67"/>
      <c r="Q5" s="94"/>
      <c r="R5" s="273" t="s">
        <v>255</v>
      </c>
      <c r="S5" s="273"/>
      <c r="T5" s="211">
        <v>2014</v>
      </c>
      <c r="U5" s="209">
        <v>2015</v>
      </c>
      <c r="V5" s="210">
        <v>2016</v>
      </c>
      <c r="W5" s="91"/>
      <c r="X5" s="211">
        <v>2015</v>
      </c>
      <c r="Y5" s="209">
        <v>2016</v>
      </c>
      <c r="Z5" s="210">
        <v>2017</v>
      </c>
      <c r="AA5" s="91"/>
      <c r="AB5" s="211">
        <v>2016</v>
      </c>
      <c r="AC5" s="209">
        <v>2017</v>
      </c>
      <c r="AD5" s="210">
        <v>2018</v>
      </c>
      <c r="AE5" s="91"/>
      <c r="AF5" s="209" t="s">
        <v>272</v>
      </c>
      <c r="AG5" s="209" t="s">
        <v>271</v>
      </c>
      <c r="AH5" s="90"/>
      <c r="AK5" s="120"/>
      <c r="AL5" s="208" t="s">
        <v>178</v>
      </c>
      <c r="AM5" s="186" t="s">
        <v>225</v>
      </c>
      <c r="AN5" s="185"/>
      <c r="AO5" s="122"/>
      <c r="AP5" s="194" t="s">
        <v>178</v>
      </c>
      <c r="AQ5" s="207" t="s">
        <v>225</v>
      </c>
      <c r="AR5" s="206"/>
      <c r="AS5" s="205"/>
      <c r="AT5" s="130"/>
      <c r="AU5" s="274" t="s">
        <v>224</v>
      </c>
      <c r="AV5" s="275"/>
      <c r="AW5" s="276"/>
      <c r="AX5" s="276"/>
      <c r="AY5" s="276"/>
      <c r="AZ5" s="276"/>
      <c r="BA5" s="276"/>
      <c r="BB5" s="277"/>
    </row>
    <row r="6" spans="1:54" ht="17.25" thickBot="1">
      <c r="A6" s="73"/>
      <c r="B6" s="124"/>
      <c r="C6" s="126" t="s">
        <v>270</v>
      </c>
      <c r="D6" s="126"/>
      <c r="E6" s="126"/>
      <c r="F6" s="125">
        <v>649463000</v>
      </c>
      <c r="G6" s="71"/>
      <c r="H6" s="125">
        <v>264701000</v>
      </c>
      <c r="I6" s="69">
        <f>IF(H6&lt;=0,"",((H6/F6)-1))</f>
        <v>-0.59243097759225694</v>
      </c>
      <c r="J6" s="68">
        <f>IF(H6&lt;=0,"",(H6-F6))</f>
        <v>-384762000</v>
      </c>
      <c r="K6" s="71"/>
      <c r="L6" s="125">
        <v>122766000</v>
      </c>
      <c r="M6" s="69">
        <f>IF(L6&lt;=0,"",((L6/H6)-1))</f>
        <v>-0.53620877896192309</v>
      </c>
      <c r="N6" s="68">
        <f>IF(L6&lt;=0,"",(L6-H6))</f>
        <v>-141935000</v>
      </c>
      <c r="O6" s="67"/>
      <c r="Q6" s="94"/>
      <c r="R6" s="190" t="s">
        <v>254</v>
      </c>
      <c r="S6" s="190"/>
      <c r="T6" s="179">
        <v>480980000</v>
      </c>
      <c r="U6" s="78">
        <v>499901000</v>
      </c>
      <c r="V6" s="178">
        <v>499901000</v>
      </c>
      <c r="W6" s="180"/>
      <c r="X6" s="179">
        <v>499901000</v>
      </c>
      <c r="Y6" s="78">
        <v>499901000</v>
      </c>
      <c r="Z6" s="178">
        <v>499901000</v>
      </c>
      <c r="AA6" s="180"/>
      <c r="AB6" s="179">
        <v>512223000</v>
      </c>
      <c r="AC6" s="78">
        <v>512223000</v>
      </c>
      <c r="AD6" s="178">
        <v>512223000</v>
      </c>
      <c r="AE6" s="91"/>
      <c r="AF6" s="177">
        <f t="shared" ref="AF6:AF34" si="0">IF(T6&lt;=0,"",((X6/T6)-1))</f>
        <v>3.9338434030520952E-2</v>
      </c>
      <c r="AG6" s="177">
        <f t="shared" ref="AG6:AG34" si="1">IF(X6&lt;=0,"",((AB6/X6)-1))</f>
        <v>2.4648880478334689E-2</v>
      </c>
      <c r="AH6" s="90"/>
      <c r="AK6" s="123" t="s">
        <v>176</v>
      </c>
      <c r="AL6" s="119" t="s">
        <v>175</v>
      </c>
      <c r="AM6" s="173" t="s">
        <v>221</v>
      </c>
      <c r="AN6" s="171" t="s">
        <v>211</v>
      </c>
      <c r="AO6" s="122" t="s">
        <v>170</v>
      </c>
      <c r="AP6" s="194" t="s">
        <v>175</v>
      </c>
      <c r="AQ6" s="173" t="s">
        <v>221</v>
      </c>
      <c r="AR6" s="184" t="s">
        <v>220</v>
      </c>
      <c r="AS6" s="171" t="s">
        <v>211</v>
      </c>
      <c r="AT6" s="122" t="s">
        <v>170</v>
      </c>
      <c r="AU6" s="261" t="s">
        <v>219</v>
      </c>
      <c r="AV6" s="278"/>
      <c r="AW6" s="261" t="s">
        <v>269</v>
      </c>
      <c r="AX6" s="263"/>
      <c r="AY6" s="262" t="s">
        <v>217</v>
      </c>
      <c r="AZ6" s="263"/>
      <c r="BA6" s="261" t="s">
        <v>216</v>
      </c>
      <c r="BB6" s="263"/>
    </row>
    <row r="7" spans="1:54" ht="17.25" customHeight="1">
      <c r="A7" s="73"/>
      <c r="B7" s="124"/>
      <c r="C7" s="126" t="s">
        <v>268</v>
      </c>
      <c r="D7" s="126"/>
      <c r="E7" s="126"/>
      <c r="F7" s="204">
        <v>10415640990</v>
      </c>
      <c r="G7" s="71"/>
      <c r="H7" s="204">
        <v>10850867697</v>
      </c>
      <c r="I7" s="69">
        <f>IF(H7&lt;=0,"",((H7/F7)-1))</f>
        <v>4.1785878316837E-2</v>
      </c>
      <c r="J7" s="68">
        <f>IF(H7&lt;=0,"",(H7-F7))</f>
        <v>435226707</v>
      </c>
      <c r="K7" s="71"/>
      <c r="L7" s="204">
        <v>11262836889</v>
      </c>
      <c r="M7" s="69">
        <f>IF(L7&lt;=0,"",((L7/H7)-1))</f>
        <v>3.7966474525710003E-2</v>
      </c>
      <c r="N7" s="68">
        <f>IF(L7&lt;=0,"",(L7-H7))</f>
        <v>411969192</v>
      </c>
      <c r="O7" s="67"/>
      <c r="Q7" s="94"/>
      <c r="R7" s="190" t="s">
        <v>267</v>
      </c>
      <c r="S7" s="190"/>
      <c r="T7" s="179">
        <v>3476320000</v>
      </c>
      <c r="U7" s="78">
        <v>3518983000</v>
      </c>
      <c r="V7" s="178">
        <v>3484082000</v>
      </c>
      <c r="W7" s="180"/>
      <c r="X7" s="179">
        <v>3496805705</v>
      </c>
      <c r="Y7" s="78">
        <v>3465609109</v>
      </c>
      <c r="Z7" s="178">
        <v>3435233334</v>
      </c>
      <c r="AA7" s="180"/>
      <c r="AB7" s="179">
        <v>3432776266</v>
      </c>
      <c r="AC7" s="78">
        <v>3401743834</v>
      </c>
      <c r="AD7" s="178">
        <v>3371535507</v>
      </c>
      <c r="AE7" s="91"/>
      <c r="AF7" s="177">
        <f t="shared" si="0"/>
        <v>5.8929284415702998E-3</v>
      </c>
      <c r="AG7" s="177">
        <f t="shared" si="1"/>
        <v>-1.8310836918518425E-2</v>
      </c>
      <c r="AH7" s="90"/>
      <c r="AK7" s="120"/>
      <c r="AL7" s="119" t="s">
        <v>266</v>
      </c>
      <c r="AM7" s="173" t="s">
        <v>242</v>
      </c>
      <c r="AN7" s="171" t="s">
        <v>207</v>
      </c>
      <c r="AO7" s="122" t="s">
        <v>167</v>
      </c>
      <c r="AP7" s="194" t="s">
        <v>266</v>
      </c>
      <c r="AQ7" s="173" t="s">
        <v>242</v>
      </c>
      <c r="AR7" s="172" t="s">
        <v>212</v>
      </c>
      <c r="AS7" s="171" t="s">
        <v>207</v>
      </c>
      <c r="AT7" s="122" t="s">
        <v>167</v>
      </c>
      <c r="AU7" s="170" t="s">
        <v>211</v>
      </c>
      <c r="AV7" s="122" t="s">
        <v>170</v>
      </c>
      <c r="AW7" s="170" t="s">
        <v>211</v>
      </c>
      <c r="AX7" s="122" t="s">
        <v>170</v>
      </c>
      <c r="AY7" s="170" t="s">
        <v>211</v>
      </c>
      <c r="AZ7" s="122" t="s">
        <v>170</v>
      </c>
      <c r="BA7" s="170" t="s">
        <v>211</v>
      </c>
      <c r="BB7" s="117" t="s">
        <v>170</v>
      </c>
    </row>
    <row r="8" spans="1:54">
      <c r="A8" s="73"/>
      <c r="B8" s="197" t="s">
        <v>265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67"/>
      <c r="Q8" s="94"/>
      <c r="R8" s="176" t="s">
        <v>251</v>
      </c>
      <c r="S8" s="191" t="s">
        <v>250</v>
      </c>
      <c r="T8" s="166">
        <v>2031567000</v>
      </c>
      <c r="U8" s="81">
        <v>2074230000</v>
      </c>
      <c r="V8" s="165">
        <v>2111566000</v>
      </c>
      <c r="W8" s="167"/>
      <c r="X8" s="166">
        <v>2052052705</v>
      </c>
      <c r="Y8" s="81">
        <v>2093093759</v>
      </c>
      <c r="Z8" s="165">
        <v>2134955634</v>
      </c>
      <c r="AA8" s="167"/>
      <c r="AB8" s="166">
        <v>2060260916</v>
      </c>
      <c r="AC8" s="81">
        <v>2101466134</v>
      </c>
      <c r="AD8" s="165">
        <v>2143495457</v>
      </c>
      <c r="AE8" s="91"/>
      <c r="AF8" s="164">
        <f t="shared" si="0"/>
        <v>1.0083696476660631E-2</v>
      </c>
      <c r="AG8" s="164">
        <f t="shared" si="1"/>
        <v>4.0000000877169484E-3</v>
      </c>
      <c r="AH8" s="90"/>
      <c r="AK8" s="123"/>
      <c r="AL8" s="119" t="s">
        <v>264</v>
      </c>
      <c r="AM8" s="173" t="s">
        <v>240</v>
      </c>
      <c r="AN8" s="175"/>
      <c r="AO8" s="122" t="s">
        <v>165</v>
      </c>
      <c r="AP8" s="194" t="s">
        <v>264</v>
      </c>
      <c r="AQ8" s="173" t="s">
        <v>240</v>
      </c>
      <c r="AR8" s="172" t="s">
        <v>208</v>
      </c>
      <c r="AS8" s="175"/>
      <c r="AT8" s="122" t="s">
        <v>165</v>
      </c>
      <c r="AU8" s="170" t="s">
        <v>207</v>
      </c>
      <c r="AV8" s="122" t="s">
        <v>167</v>
      </c>
      <c r="AW8" s="170" t="s">
        <v>207</v>
      </c>
      <c r="AX8" s="122" t="s">
        <v>167</v>
      </c>
      <c r="AY8" s="170" t="s">
        <v>207</v>
      </c>
      <c r="AZ8" s="122" t="s">
        <v>167</v>
      </c>
      <c r="BA8" s="170" t="s">
        <v>207</v>
      </c>
      <c r="BB8" s="117" t="s">
        <v>167</v>
      </c>
    </row>
    <row r="9" spans="1:54">
      <c r="A9" s="73"/>
      <c r="B9" s="124"/>
      <c r="C9" s="126" t="s">
        <v>263</v>
      </c>
      <c r="D9" s="126"/>
      <c r="E9" s="126"/>
      <c r="F9" s="125">
        <v>10000</v>
      </c>
      <c r="G9" s="71"/>
      <c r="H9" s="125">
        <v>10000</v>
      </c>
      <c r="I9" s="69">
        <f>IF(H9&lt;=0,"",((H9/F9)-1))</f>
        <v>0</v>
      </c>
      <c r="J9" s="68">
        <f>IF(H9&lt;=0,"",(H9-F9))</f>
        <v>0</v>
      </c>
      <c r="K9" s="71"/>
      <c r="L9" s="125">
        <v>10000</v>
      </c>
      <c r="M9" s="69">
        <f>IF(L9&lt;=0,"",((L9/H9)-1))</f>
        <v>0</v>
      </c>
      <c r="N9" s="68">
        <f>IF(L9&lt;=0,"",(L9-H9))</f>
        <v>0</v>
      </c>
      <c r="O9" s="67"/>
      <c r="Q9" s="94"/>
      <c r="R9" s="192"/>
      <c r="S9" s="191" t="s">
        <v>262</v>
      </c>
      <c r="T9" s="166">
        <v>1444753000</v>
      </c>
      <c r="U9" s="81">
        <v>1444753000</v>
      </c>
      <c r="V9" s="165">
        <v>1372516000</v>
      </c>
      <c r="W9" s="167"/>
      <c r="X9" s="166">
        <v>1444753000</v>
      </c>
      <c r="Y9" s="81">
        <v>1372515350</v>
      </c>
      <c r="Z9" s="165">
        <v>1300277700</v>
      </c>
      <c r="AA9" s="167"/>
      <c r="AB9" s="166">
        <v>1372515350</v>
      </c>
      <c r="AC9" s="81">
        <v>1300277700</v>
      </c>
      <c r="AD9" s="165">
        <v>1228040050</v>
      </c>
      <c r="AE9" s="91"/>
      <c r="AF9" s="164">
        <f t="shared" si="0"/>
        <v>0</v>
      </c>
      <c r="AG9" s="164">
        <f t="shared" si="1"/>
        <v>-5.0000000000000044E-2</v>
      </c>
      <c r="AH9" s="90"/>
      <c r="AK9" s="120"/>
      <c r="AL9" s="119" t="s">
        <v>75</v>
      </c>
      <c r="AM9" s="173" t="s">
        <v>75</v>
      </c>
      <c r="AN9" s="171" t="s">
        <v>75</v>
      </c>
      <c r="AO9" s="122"/>
      <c r="AP9" s="194" t="s">
        <v>75</v>
      </c>
      <c r="AQ9" s="173" t="s">
        <v>75</v>
      </c>
      <c r="AR9" s="172" t="s">
        <v>75</v>
      </c>
      <c r="AS9" s="171" t="s">
        <v>75</v>
      </c>
      <c r="AT9" s="122"/>
      <c r="AU9" s="170" t="s">
        <v>75</v>
      </c>
      <c r="AV9" s="122" t="s">
        <v>165</v>
      </c>
      <c r="AW9" s="170" t="s">
        <v>75</v>
      </c>
      <c r="AX9" s="122" t="s">
        <v>165</v>
      </c>
      <c r="AY9" s="170" t="s">
        <v>75</v>
      </c>
      <c r="AZ9" s="122" t="s">
        <v>165</v>
      </c>
      <c r="BA9" s="170" t="s">
        <v>75</v>
      </c>
      <c r="BB9" s="117" t="s">
        <v>165</v>
      </c>
    </row>
    <row r="10" spans="1:54" ht="17.25" thickBot="1">
      <c r="A10" s="73"/>
      <c r="B10" s="124"/>
      <c r="C10" s="126" t="s">
        <v>261</v>
      </c>
      <c r="D10" s="126"/>
      <c r="E10" s="126"/>
      <c r="F10" s="125">
        <v>649453000</v>
      </c>
      <c r="G10" s="71"/>
      <c r="H10" s="125">
        <v>264691000</v>
      </c>
      <c r="I10" s="69">
        <f>IF(H10&lt;=0,"",((H10/F10)-1))</f>
        <v>-0.59244009959150246</v>
      </c>
      <c r="J10" s="68">
        <f>IF(H10&lt;=0,"",(H10-F10))</f>
        <v>-384762000</v>
      </c>
      <c r="K10" s="71"/>
      <c r="L10" s="125">
        <v>122756000</v>
      </c>
      <c r="M10" s="69">
        <f>IF(L10&lt;=0,"",((L10/H10)-1))</f>
        <v>-0.53622903687696222</v>
      </c>
      <c r="N10" s="68">
        <f>IF(L10&lt;=0,"",(L10-H10))</f>
        <v>-141935000</v>
      </c>
      <c r="O10" s="67"/>
      <c r="Q10" s="94"/>
      <c r="R10" s="190" t="s">
        <v>243</v>
      </c>
      <c r="S10" s="195"/>
      <c r="T10" s="179">
        <v>415267013</v>
      </c>
      <c r="U10" s="78">
        <v>280557532</v>
      </c>
      <c r="V10" s="178">
        <v>276405053</v>
      </c>
      <c r="W10" s="180"/>
      <c r="X10" s="179">
        <v>278441270</v>
      </c>
      <c r="Y10" s="78">
        <v>275361964</v>
      </c>
      <c r="Z10" s="178">
        <v>277838389</v>
      </c>
      <c r="AA10" s="180"/>
      <c r="AB10" s="179">
        <v>323484074</v>
      </c>
      <c r="AC10" s="78">
        <v>289633878</v>
      </c>
      <c r="AD10" s="178">
        <v>289744830</v>
      </c>
      <c r="AE10" s="91"/>
      <c r="AF10" s="177">
        <f t="shared" si="0"/>
        <v>-0.32948859099482575</v>
      </c>
      <c r="AG10" s="177">
        <f t="shared" si="1"/>
        <v>0.1617677005998428</v>
      </c>
      <c r="AH10" s="90"/>
      <c r="AK10" s="116"/>
      <c r="AL10" s="115">
        <v>1</v>
      </c>
      <c r="AM10" s="203">
        <v>2</v>
      </c>
      <c r="AN10" s="200">
        <v>3</v>
      </c>
      <c r="AO10" s="202">
        <v>4</v>
      </c>
      <c r="AP10" s="115">
        <v>6</v>
      </c>
      <c r="AQ10" s="202">
        <v>7</v>
      </c>
      <c r="AR10" s="202">
        <v>8</v>
      </c>
      <c r="AS10" s="202">
        <v>9</v>
      </c>
      <c r="AT10" s="202">
        <v>10</v>
      </c>
      <c r="AU10" s="115">
        <v>11</v>
      </c>
      <c r="AV10" s="201">
        <v>12</v>
      </c>
      <c r="AW10" s="115">
        <v>13</v>
      </c>
      <c r="AX10" s="201">
        <v>14</v>
      </c>
      <c r="AY10" s="115">
        <v>15</v>
      </c>
      <c r="AZ10" s="201">
        <v>16</v>
      </c>
      <c r="BA10" s="200">
        <v>17</v>
      </c>
      <c r="BB10" s="113">
        <v>18</v>
      </c>
    </row>
    <row r="11" spans="1:54" ht="19.5" thickBot="1">
      <c r="A11" s="73"/>
      <c r="B11" s="124"/>
      <c r="C11" s="128" t="s">
        <v>119</v>
      </c>
      <c r="D11" s="126" t="s">
        <v>260</v>
      </c>
      <c r="E11" s="128"/>
      <c r="F11" s="125">
        <v>509259000</v>
      </c>
      <c r="G11" s="71"/>
      <c r="H11" s="125">
        <v>0</v>
      </c>
      <c r="I11" s="69" t="str">
        <f>IF(H11&lt;=0,"",((H11/F11)-1))</f>
        <v/>
      </c>
      <c r="J11" s="68" t="str">
        <f>IF(H11&lt;=0,"",(H11-F11))</f>
        <v/>
      </c>
      <c r="K11" s="71"/>
      <c r="L11" s="125">
        <v>0</v>
      </c>
      <c r="M11" s="69" t="str">
        <f>IF(L11&lt;=0,"",((L11/H11)-1))</f>
        <v/>
      </c>
      <c r="N11" s="68" t="str">
        <f>IF(L11&lt;=0,"",(L11-H11))</f>
        <v/>
      </c>
      <c r="O11" s="67"/>
      <c r="Q11" s="94"/>
      <c r="R11" s="176" t="s">
        <v>119</v>
      </c>
      <c r="S11" s="191" t="s">
        <v>259</v>
      </c>
      <c r="T11" s="166">
        <v>9920690</v>
      </c>
      <c r="U11" s="81">
        <v>9383000</v>
      </c>
      <c r="V11" s="165">
        <v>8880000</v>
      </c>
      <c r="W11" s="167"/>
      <c r="X11" s="166">
        <v>9383000</v>
      </c>
      <c r="Y11" s="81">
        <v>8880000</v>
      </c>
      <c r="Z11" s="165">
        <v>8880000</v>
      </c>
      <c r="AA11" s="167"/>
      <c r="AB11" s="166">
        <v>42880000</v>
      </c>
      <c r="AC11" s="81">
        <v>8880000</v>
      </c>
      <c r="AD11" s="165">
        <v>8880000</v>
      </c>
      <c r="AE11" s="91"/>
      <c r="AF11" s="164">
        <f t="shared" si="0"/>
        <v>-5.4198851087978728E-2</v>
      </c>
      <c r="AG11" s="164">
        <f t="shared" si="1"/>
        <v>3.5699669615261644</v>
      </c>
      <c r="AH11" s="90"/>
      <c r="AK11" s="111" t="s">
        <v>162</v>
      </c>
      <c r="AL11" s="110">
        <v>1939582062</v>
      </c>
      <c r="AM11" s="199">
        <v>96025993</v>
      </c>
      <c r="AN11" s="199">
        <v>1843556069</v>
      </c>
      <c r="AO11" s="109">
        <v>6755</v>
      </c>
      <c r="AP11" s="110">
        <v>2074563107</v>
      </c>
      <c r="AQ11" s="199">
        <v>99078788</v>
      </c>
      <c r="AR11" s="199">
        <v>1503600</v>
      </c>
      <c r="AS11" s="199">
        <v>1975484319</v>
      </c>
      <c r="AT11" s="109">
        <v>6762</v>
      </c>
      <c r="AU11" s="198">
        <v>1872074142</v>
      </c>
      <c r="AV11" s="108">
        <v>6544</v>
      </c>
      <c r="AW11" s="198">
        <v>0</v>
      </c>
      <c r="AX11" s="108">
        <v>0</v>
      </c>
      <c r="AY11" s="198">
        <v>103410177</v>
      </c>
      <c r="AZ11" s="108">
        <v>218</v>
      </c>
      <c r="BA11" s="198">
        <v>0</v>
      </c>
      <c r="BB11" s="108">
        <v>0</v>
      </c>
    </row>
    <row r="12" spans="1:54" ht="26.25" thickBot="1">
      <c r="A12" s="73"/>
      <c r="B12" s="124"/>
      <c r="C12" s="127"/>
      <c r="D12" s="126" t="s">
        <v>258</v>
      </c>
      <c r="E12" s="126"/>
      <c r="F12" s="125">
        <v>5000000</v>
      </c>
      <c r="G12" s="71"/>
      <c r="H12" s="125">
        <v>100000000</v>
      </c>
      <c r="I12" s="69">
        <f>IF(H12&lt;=0,"",((H12/F12)-1))</f>
        <v>19</v>
      </c>
      <c r="J12" s="68">
        <f>IF(H12&lt;=0,"",(H12-F12))</f>
        <v>95000000</v>
      </c>
      <c r="K12" s="71"/>
      <c r="L12" s="125">
        <v>0</v>
      </c>
      <c r="M12" s="69" t="str">
        <f>IF(L12&lt;=0,"",((L12/H12)-1))</f>
        <v/>
      </c>
      <c r="N12" s="68" t="str">
        <f>IF(L12&lt;=0,"",(L12-H12))</f>
        <v/>
      </c>
      <c r="O12" s="67"/>
      <c r="Q12" s="94"/>
      <c r="R12" s="192"/>
      <c r="S12" s="168" t="s">
        <v>257</v>
      </c>
      <c r="T12" s="166">
        <v>32376171</v>
      </c>
      <c r="U12" s="81">
        <v>2367000</v>
      </c>
      <c r="V12" s="165">
        <v>0</v>
      </c>
      <c r="W12" s="167"/>
      <c r="X12" s="166">
        <v>0</v>
      </c>
      <c r="Y12" s="81">
        <v>0</v>
      </c>
      <c r="Z12" s="165">
        <v>0</v>
      </c>
      <c r="AA12" s="167"/>
      <c r="AB12" s="166">
        <v>0</v>
      </c>
      <c r="AC12" s="81">
        <v>0</v>
      </c>
      <c r="AD12" s="165">
        <v>0</v>
      </c>
      <c r="AE12" s="91"/>
      <c r="AF12" s="164">
        <f t="shared" si="0"/>
        <v>-1</v>
      </c>
      <c r="AG12" s="164" t="str">
        <f t="shared" si="1"/>
        <v/>
      </c>
      <c r="AH12" s="90"/>
      <c r="AK12" s="106" t="s">
        <v>159</v>
      </c>
      <c r="AL12" s="105">
        <v>139058971262</v>
      </c>
      <c r="AM12" s="145">
        <v>7393894024</v>
      </c>
      <c r="AN12" s="145">
        <v>131665077238</v>
      </c>
      <c r="AO12" s="104">
        <v>423962</v>
      </c>
      <c r="AP12" s="105">
        <v>148846932636</v>
      </c>
      <c r="AQ12" s="145">
        <v>7464160927</v>
      </c>
      <c r="AR12" s="145">
        <v>4485659925</v>
      </c>
      <c r="AS12" s="145">
        <v>141382771709</v>
      </c>
      <c r="AT12" s="104">
        <v>436238</v>
      </c>
      <c r="AU12" s="105">
        <v>82199739641</v>
      </c>
      <c r="AV12" s="103">
        <v>283800</v>
      </c>
      <c r="AW12" s="105">
        <v>34041366184</v>
      </c>
      <c r="AX12" s="103">
        <v>86381</v>
      </c>
      <c r="AY12" s="105">
        <v>23590895655</v>
      </c>
      <c r="AZ12" s="103">
        <v>64684</v>
      </c>
      <c r="BA12" s="105">
        <v>1550770229</v>
      </c>
      <c r="BB12" s="103">
        <v>1373</v>
      </c>
    </row>
    <row r="13" spans="1:54">
      <c r="A13" s="73"/>
      <c r="B13" s="124"/>
      <c r="C13" s="127"/>
      <c r="D13" s="126" t="s">
        <v>256</v>
      </c>
      <c r="E13" s="126"/>
      <c r="F13" s="125">
        <v>135194000</v>
      </c>
      <c r="G13" s="71"/>
      <c r="H13" s="125">
        <v>164691000</v>
      </c>
      <c r="I13" s="69">
        <f>IF(H13&lt;=0,"",((H13/F13)-1))</f>
        <v>0.21818275958992261</v>
      </c>
      <c r="J13" s="68">
        <f>IF(H13&lt;=0,"",(H13-F13))</f>
        <v>29497000</v>
      </c>
      <c r="K13" s="71"/>
      <c r="L13" s="125">
        <v>122756000</v>
      </c>
      <c r="M13" s="69">
        <f>IF(L13&lt;=0,"",((L13/H13)-1))</f>
        <v>-0.25462836463437588</v>
      </c>
      <c r="N13" s="68">
        <f>IF(L13&lt;=0,"",(L13-H13))</f>
        <v>-41935000</v>
      </c>
      <c r="O13" s="67"/>
      <c r="Q13" s="94"/>
      <c r="R13" s="192"/>
      <c r="S13" s="168" t="s">
        <v>238</v>
      </c>
      <c r="T13" s="166">
        <v>248912752</v>
      </c>
      <c r="U13" s="81">
        <v>243745132</v>
      </c>
      <c r="V13" s="165">
        <v>242614553</v>
      </c>
      <c r="W13" s="167"/>
      <c r="X13" s="166">
        <v>244075870</v>
      </c>
      <c r="Y13" s="81">
        <v>241421464</v>
      </c>
      <c r="Z13" s="165">
        <v>243897889</v>
      </c>
      <c r="AA13" s="167"/>
      <c r="AB13" s="166">
        <v>255543574</v>
      </c>
      <c r="AC13" s="81">
        <v>255693378</v>
      </c>
      <c r="AD13" s="165">
        <v>255804330</v>
      </c>
      <c r="AE13" s="91"/>
      <c r="AF13" s="164">
        <f t="shared" si="0"/>
        <v>-1.9432037776835109E-2</v>
      </c>
      <c r="AG13" s="164">
        <f t="shared" si="1"/>
        <v>4.6984177501856239E-2</v>
      </c>
      <c r="AH13" s="90"/>
    </row>
    <row r="14" spans="1:54">
      <c r="A14" s="73"/>
      <c r="B14" s="197" t="s">
        <v>255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67"/>
      <c r="Q14" s="94"/>
      <c r="R14" s="169"/>
      <c r="S14" s="191" t="s">
        <v>237</v>
      </c>
      <c r="T14" s="166">
        <v>124057400</v>
      </c>
      <c r="U14" s="81">
        <v>25062400</v>
      </c>
      <c r="V14" s="165">
        <v>24910500</v>
      </c>
      <c r="W14" s="167"/>
      <c r="X14" s="166">
        <v>24982400</v>
      </c>
      <c r="Y14" s="81">
        <v>25060500</v>
      </c>
      <c r="Z14" s="165">
        <v>25060500</v>
      </c>
      <c r="AA14" s="167"/>
      <c r="AB14" s="166">
        <v>25060500</v>
      </c>
      <c r="AC14" s="81">
        <v>25060500</v>
      </c>
      <c r="AD14" s="165">
        <v>25060500</v>
      </c>
      <c r="AE14" s="91"/>
      <c r="AF14" s="164">
        <f t="shared" si="0"/>
        <v>-0.79862225066783599</v>
      </c>
      <c r="AG14" s="164">
        <f t="shared" si="1"/>
        <v>3.1262008453951662E-3</v>
      </c>
      <c r="AH14" s="90"/>
    </row>
    <row r="15" spans="1:54" ht="17.25" thickBot="1">
      <c r="A15" s="73"/>
      <c r="B15" s="124"/>
      <c r="C15" s="133" t="s">
        <v>254</v>
      </c>
      <c r="D15" s="133"/>
      <c r="E15" s="133"/>
      <c r="F15" s="132">
        <v>480980000</v>
      </c>
      <c r="G15" s="71"/>
      <c r="H15" s="132">
        <v>499901000</v>
      </c>
      <c r="I15" s="69">
        <f t="shared" ref="I15:I43" si="2">IF(H15&lt;=0,"",((H15/F15)-1))</f>
        <v>3.9338434030520952E-2</v>
      </c>
      <c r="J15" s="68">
        <f t="shared" ref="J15:J43" si="3">IF(H15&lt;=0,"",(H15-F15))</f>
        <v>18921000</v>
      </c>
      <c r="K15" s="71"/>
      <c r="L15" s="132">
        <v>512223000</v>
      </c>
      <c r="M15" s="69">
        <f t="shared" ref="M15:M28" si="4">IF(L15&lt;=0,"",((L15/H15)-1))</f>
        <v>2.4648880478334689E-2</v>
      </c>
      <c r="N15" s="68">
        <f t="shared" ref="N15:N43" si="5">IF(L15&lt;=0,"",(L15-H15))</f>
        <v>12322000</v>
      </c>
      <c r="O15" s="67"/>
      <c r="Q15" s="94"/>
      <c r="R15" s="190" t="s">
        <v>236</v>
      </c>
      <c r="S15" s="196"/>
      <c r="T15" s="179">
        <v>4371241977</v>
      </c>
      <c r="U15" s="78">
        <v>3587696668</v>
      </c>
      <c r="V15" s="178">
        <v>3412704710</v>
      </c>
      <c r="W15" s="180"/>
      <c r="X15" s="179">
        <v>4893161212</v>
      </c>
      <c r="Y15" s="78">
        <v>4835616478</v>
      </c>
      <c r="Z15" s="178">
        <v>4853918053</v>
      </c>
      <c r="AA15" s="180"/>
      <c r="AB15" s="179">
        <v>4773110766</v>
      </c>
      <c r="AC15" s="78">
        <v>4907840766</v>
      </c>
      <c r="AD15" s="178">
        <v>3927840766</v>
      </c>
      <c r="AE15" s="91"/>
      <c r="AF15" s="177">
        <f t="shared" si="0"/>
        <v>0.1193983855723757</v>
      </c>
      <c r="AG15" s="177">
        <f t="shared" si="1"/>
        <v>-2.4534332877810816E-2</v>
      </c>
      <c r="AH15" s="90"/>
      <c r="AJ15" s="138" t="s">
        <v>253</v>
      </c>
    </row>
    <row r="16" spans="1:54" ht="26.25" customHeight="1" thickBot="1">
      <c r="A16" s="73"/>
      <c r="B16" s="124"/>
      <c r="C16" s="287" t="s">
        <v>252</v>
      </c>
      <c r="D16" s="288"/>
      <c r="E16" s="288"/>
      <c r="F16" s="132">
        <v>3476320000</v>
      </c>
      <c r="G16" s="71"/>
      <c r="H16" s="132">
        <v>3496805705</v>
      </c>
      <c r="I16" s="69">
        <f t="shared" si="2"/>
        <v>5.8929284415702998E-3</v>
      </c>
      <c r="J16" s="68">
        <f t="shared" si="3"/>
        <v>20485705</v>
      </c>
      <c r="K16" s="71"/>
      <c r="L16" s="132">
        <v>3432776266</v>
      </c>
      <c r="M16" s="69">
        <f t="shared" si="4"/>
        <v>-1.8310836918518425E-2</v>
      </c>
      <c r="N16" s="68">
        <f t="shared" si="5"/>
        <v>-64029439</v>
      </c>
      <c r="O16" s="67"/>
      <c r="Q16" s="94"/>
      <c r="R16" s="176" t="s">
        <v>119</v>
      </c>
      <c r="S16" s="191" t="s">
        <v>235</v>
      </c>
      <c r="T16" s="166">
        <v>3086095977</v>
      </c>
      <c r="U16" s="81">
        <v>3035987543</v>
      </c>
      <c r="V16" s="165">
        <v>2878267472</v>
      </c>
      <c r="W16" s="167"/>
      <c r="X16" s="166">
        <v>3200483692</v>
      </c>
      <c r="Y16" s="81">
        <v>3228065845</v>
      </c>
      <c r="Z16" s="165">
        <v>3251367256</v>
      </c>
      <c r="AA16" s="167"/>
      <c r="AB16" s="166">
        <v>3432793766</v>
      </c>
      <c r="AC16" s="81">
        <v>3432793766</v>
      </c>
      <c r="AD16" s="165">
        <v>3432793766</v>
      </c>
      <c r="AE16" s="91"/>
      <c r="AF16" s="164">
        <f t="shared" si="0"/>
        <v>3.7065507959735067E-2</v>
      </c>
      <c r="AG16" s="164">
        <f t="shared" si="1"/>
        <v>7.2585926490013719E-2</v>
      </c>
      <c r="AH16" s="90"/>
      <c r="AK16" s="137"/>
      <c r="AL16" s="264" t="s">
        <v>228</v>
      </c>
      <c r="AM16" s="265"/>
      <c r="AN16" s="265"/>
      <c r="AO16" s="265"/>
      <c r="AP16" s="269" t="s">
        <v>227</v>
      </c>
      <c r="AQ16" s="270"/>
      <c r="AR16" s="270"/>
      <c r="AS16" s="270"/>
      <c r="AT16" s="270"/>
      <c r="AU16" s="271"/>
      <c r="AV16" s="271"/>
      <c r="AW16" s="271"/>
      <c r="AX16" s="271"/>
      <c r="AY16" s="271"/>
      <c r="AZ16" s="271"/>
      <c r="BA16" s="271"/>
      <c r="BB16" s="272"/>
    </row>
    <row r="17" spans="1:54" ht="17.25" thickBot="1">
      <c r="A17" s="73"/>
      <c r="B17" s="124"/>
      <c r="C17" s="128" t="s">
        <v>251</v>
      </c>
      <c r="D17" s="126" t="s">
        <v>250</v>
      </c>
      <c r="E17" s="128"/>
      <c r="F17" s="125">
        <v>2031567000</v>
      </c>
      <c r="G17" s="71"/>
      <c r="H17" s="125">
        <v>2052052705</v>
      </c>
      <c r="I17" s="69">
        <f t="shared" si="2"/>
        <v>1.0083696476660631E-2</v>
      </c>
      <c r="J17" s="68">
        <f t="shared" si="3"/>
        <v>20485705</v>
      </c>
      <c r="K17" s="71"/>
      <c r="L17" s="125">
        <v>2060260916</v>
      </c>
      <c r="M17" s="69">
        <f t="shared" si="4"/>
        <v>4.0000000877169484E-3</v>
      </c>
      <c r="N17" s="68">
        <f t="shared" si="5"/>
        <v>8208211</v>
      </c>
      <c r="O17" s="67"/>
      <c r="Q17" s="94"/>
      <c r="R17" s="192"/>
      <c r="S17" s="168" t="s">
        <v>233</v>
      </c>
      <c r="T17" s="166">
        <v>280000000</v>
      </c>
      <c r="U17" s="81">
        <v>289709125</v>
      </c>
      <c r="V17" s="165">
        <v>275337238</v>
      </c>
      <c r="W17" s="167"/>
      <c r="X17" s="166">
        <v>1063785684</v>
      </c>
      <c r="Y17" s="81">
        <v>1274413797</v>
      </c>
      <c r="Z17" s="165">
        <v>1274413797</v>
      </c>
      <c r="AA17" s="167"/>
      <c r="AB17" s="166">
        <v>1000000000</v>
      </c>
      <c r="AC17" s="81">
        <v>1000000000</v>
      </c>
      <c r="AD17" s="165">
        <v>0</v>
      </c>
      <c r="AE17" s="91"/>
      <c r="AF17" s="164">
        <f t="shared" si="0"/>
        <v>2.7992345857142857</v>
      </c>
      <c r="AG17" s="164">
        <f t="shared" si="1"/>
        <v>-5.996102876676801E-2</v>
      </c>
      <c r="AH17" s="90"/>
      <c r="AK17" s="120"/>
      <c r="AL17" s="119" t="s">
        <v>178</v>
      </c>
      <c r="AM17" s="187" t="s">
        <v>225</v>
      </c>
      <c r="AN17" s="185"/>
      <c r="AO17" s="122"/>
      <c r="AP17" s="194" t="s">
        <v>178</v>
      </c>
      <c r="AQ17" s="187" t="s">
        <v>225</v>
      </c>
      <c r="AR17" s="186"/>
      <c r="AS17" s="185"/>
      <c r="AT17" s="122"/>
      <c r="AU17" s="279" t="s">
        <v>224</v>
      </c>
      <c r="AV17" s="280"/>
      <c r="AW17" s="283"/>
      <c r="AX17" s="283"/>
      <c r="AY17" s="283"/>
      <c r="AZ17" s="283"/>
      <c r="BA17" s="283"/>
      <c r="BB17" s="284"/>
    </row>
    <row r="18" spans="1:54" ht="32.25" customHeight="1" thickBot="1">
      <c r="A18" s="73"/>
      <c r="B18" s="124"/>
      <c r="C18" s="127"/>
      <c r="D18" s="267" t="s">
        <v>249</v>
      </c>
      <c r="E18" s="268"/>
      <c r="F18" s="125">
        <v>1444753000</v>
      </c>
      <c r="G18" s="71"/>
      <c r="H18" s="125">
        <v>1444753000</v>
      </c>
      <c r="I18" s="69">
        <f t="shared" si="2"/>
        <v>0</v>
      </c>
      <c r="J18" s="68">
        <f t="shared" si="3"/>
        <v>0</v>
      </c>
      <c r="K18" s="71"/>
      <c r="L18" s="125">
        <v>1372515350</v>
      </c>
      <c r="M18" s="69">
        <f t="shared" si="4"/>
        <v>-5.0000000000000044E-2</v>
      </c>
      <c r="N18" s="68">
        <f t="shared" si="5"/>
        <v>-72237650</v>
      </c>
      <c r="O18" s="67"/>
      <c r="Q18" s="94"/>
      <c r="R18" s="192"/>
      <c r="S18" s="168" t="s">
        <v>248</v>
      </c>
      <c r="T18" s="166">
        <v>998146000</v>
      </c>
      <c r="U18" s="81">
        <v>260000000</v>
      </c>
      <c r="V18" s="165">
        <v>259100000</v>
      </c>
      <c r="W18" s="167"/>
      <c r="X18" s="166">
        <v>628891836</v>
      </c>
      <c r="Y18" s="81">
        <v>333136836</v>
      </c>
      <c r="Z18" s="165">
        <v>328137000</v>
      </c>
      <c r="AA18" s="167"/>
      <c r="AB18" s="166">
        <v>322137000</v>
      </c>
      <c r="AC18" s="81">
        <v>428137000</v>
      </c>
      <c r="AD18" s="165">
        <v>438137000</v>
      </c>
      <c r="AE18" s="91"/>
      <c r="AF18" s="164">
        <f t="shared" si="0"/>
        <v>-0.36994003282084986</v>
      </c>
      <c r="AG18" s="164">
        <f t="shared" si="1"/>
        <v>-0.48777042162143758</v>
      </c>
      <c r="AH18" s="90"/>
      <c r="AK18" s="123" t="s">
        <v>176</v>
      </c>
      <c r="AL18" s="119" t="s">
        <v>175</v>
      </c>
      <c r="AM18" s="173" t="s">
        <v>221</v>
      </c>
      <c r="AN18" s="171" t="s">
        <v>211</v>
      </c>
      <c r="AO18" s="122" t="s">
        <v>170</v>
      </c>
      <c r="AP18" s="194" t="s">
        <v>175</v>
      </c>
      <c r="AQ18" s="173" t="s">
        <v>221</v>
      </c>
      <c r="AR18" s="184" t="s">
        <v>220</v>
      </c>
      <c r="AS18" s="171" t="s">
        <v>211</v>
      </c>
      <c r="AT18" s="122" t="s">
        <v>170</v>
      </c>
      <c r="AU18" s="261" t="s">
        <v>247</v>
      </c>
      <c r="AV18" s="269"/>
      <c r="AW18" s="261" t="s">
        <v>246</v>
      </c>
      <c r="AX18" s="261"/>
      <c r="AY18" s="262" t="s">
        <v>245</v>
      </c>
      <c r="AZ18" s="261"/>
      <c r="BA18" s="261" t="s">
        <v>244</v>
      </c>
      <c r="BB18" s="261"/>
    </row>
    <row r="19" spans="1:54" ht="25.5">
      <c r="A19" s="73"/>
      <c r="B19" s="124"/>
      <c r="C19" s="133" t="s">
        <v>243</v>
      </c>
      <c r="D19" s="133"/>
      <c r="E19" s="133"/>
      <c r="F19" s="132">
        <v>415267013</v>
      </c>
      <c r="G19" s="71"/>
      <c r="H19" s="132">
        <v>278441270</v>
      </c>
      <c r="I19" s="69">
        <f t="shared" si="2"/>
        <v>-0.32948859099482575</v>
      </c>
      <c r="J19" s="68">
        <f t="shared" si="3"/>
        <v>-136825743</v>
      </c>
      <c r="K19" s="71"/>
      <c r="L19" s="132">
        <v>323484074</v>
      </c>
      <c r="M19" s="69">
        <f t="shared" si="4"/>
        <v>0.1617677005998428</v>
      </c>
      <c r="N19" s="68">
        <f t="shared" si="5"/>
        <v>45042804</v>
      </c>
      <c r="O19" s="67"/>
      <c r="Q19" s="94"/>
      <c r="R19" s="176"/>
      <c r="S19" s="168" t="s">
        <v>229</v>
      </c>
      <c r="T19" s="166">
        <v>7000000</v>
      </c>
      <c r="U19" s="81">
        <v>2000000</v>
      </c>
      <c r="V19" s="165">
        <v>0</v>
      </c>
      <c r="W19" s="167"/>
      <c r="X19" s="166">
        <v>0</v>
      </c>
      <c r="Y19" s="81">
        <v>0</v>
      </c>
      <c r="Z19" s="165">
        <v>0</v>
      </c>
      <c r="AA19" s="167"/>
      <c r="AB19" s="166">
        <v>0</v>
      </c>
      <c r="AC19" s="81">
        <v>2000000</v>
      </c>
      <c r="AD19" s="165">
        <v>12500000</v>
      </c>
      <c r="AE19" s="91"/>
      <c r="AF19" s="164">
        <f t="shared" si="0"/>
        <v>-1</v>
      </c>
      <c r="AG19" s="164" t="str">
        <f t="shared" si="1"/>
        <v/>
      </c>
      <c r="AH19" s="90"/>
      <c r="AK19" s="120"/>
      <c r="AL19" s="119" t="s">
        <v>171</v>
      </c>
      <c r="AM19" s="173" t="s">
        <v>242</v>
      </c>
      <c r="AN19" s="171" t="s">
        <v>207</v>
      </c>
      <c r="AO19" s="122" t="s">
        <v>167</v>
      </c>
      <c r="AP19" s="194" t="s">
        <v>171</v>
      </c>
      <c r="AQ19" s="173" t="s">
        <v>242</v>
      </c>
      <c r="AR19" s="172" t="s">
        <v>212</v>
      </c>
      <c r="AS19" s="171" t="s">
        <v>207</v>
      </c>
      <c r="AT19" s="122" t="s">
        <v>167</v>
      </c>
      <c r="AU19" s="170" t="s">
        <v>211</v>
      </c>
      <c r="AV19" s="122" t="s">
        <v>170</v>
      </c>
      <c r="AW19" s="170" t="s">
        <v>211</v>
      </c>
      <c r="AX19" s="122" t="s">
        <v>170</v>
      </c>
      <c r="AY19" s="170" t="s">
        <v>211</v>
      </c>
      <c r="AZ19" s="122" t="s">
        <v>170</v>
      </c>
      <c r="BA19" s="170" t="s">
        <v>211</v>
      </c>
      <c r="BB19" s="117" t="s">
        <v>170</v>
      </c>
    </row>
    <row r="20" spans="1:54" ht="25.5">
      <c r="A20" s="73"/>
      <c r="B20" s="124"/>
      <c r="C20" s="128" t="s">
        <v>119</v>
      </c>
      <c r="D20" s="267" t="s">
        <v>241</v>
      </c>
      <c r="E20" s="267"/>
      <c r="F20" s="125">
        <v>9920690</v>
      </c>
      <c r="G20" s="71"/>
      <c r="H20" s="125">
        <v>9383000</v>
      </c>
      <c r="I20" s="69">
        <f t="shared" si="2"/>
        <v>-5.4198851087978728E-2</v>
      </c>
      <c r="J20" s="68">
        <f t="shared" si="3"/>
        <v>-537690</v>
      </c>
      <c r="K20" s="71"/>
      <c r="L20" s="125">
        <v>42880000</v>
      </c>
      <c r="M20" s="69">
        <f t="shared" si="4"/>
        <v>3.5699669615261644</v>
      </c>
      <c r="N20" s="68">
        <f t="shared" si="5"/>
        <v>33497000</v>
      </c>
      <c r="O20" s="67"/>
      <c r="Q20" s="94"/>
      <c r="R20" s="176"/>
      <c r="S20" s="168" t="s">
        <v>226</v>
      </c>
      <c r="T20" s="166"/>
      <c r="U20" s="81"/>
      <c r="V20" s="165"/>
      <c r="W20" s="167"/>
      <c r="X20" s="166"/>
      <c r="Y20" s="81"/>
      <c r="Z20" s="165"/>
      <c r="AA20" s="167"/>
      <c r="AB20" s="166">
        <v>18180000</v>
      </c>
      <c r="AC20" s="81">
        <v>44910000</v>
      </c>
      <c r="AD20" s="165">
        <v>44410000</v>
      </c>
      <c r="AE20" s="91"/>
      <c r="AF20" s="164" t="str">
        <f t="shared" si="0"/>
        <v/>
      </c>
      <c r="AG20" s="164" t="str">
        <f t="shared" si="1"/>
        <v/>
      </c>
      <c r="AH20" s="90"/>
      <c r="AK20" s="123"/>
      <c r="AL20" s="119" t="s">
        <v>168</v>
      </c>
      <c r="AM20" s="173" t="s">
        <v>240</v>
      </c>
      <c r="AN20" s="175"/>
      <c r="AO20" s="122" t="s">
        <v>165</v>
      </c>
      <c r="AP20" s="194" t="s">
        <v>168</v>
      </c>
      <c r="AQ20" s="173" t="s">
        <v>240</v>
      </c>
      <c r="AR20" s="172" t="s">
        <v>208</v>
      </c>
      <c r="AS20" s="175"/>
      <c r="AT20" s="122" t="s">
        <v>165</v>
      </c>
      <c r="AU20" s="170" t="s">
        <v>207</v>
      </c>
      <c r="AV20" s="122" t="s">
        <v>167</v>
      </c>
      <c r="AW20" s="170" t="s">
        <v>207</v>
      </c>
      <c r="AX20" s="122" t="s">
        <v>167</v>
      </c>
      <c r="AY20" s="170" t="s">
        <v>207</v>
      </c>
      <c r="AZ20" s="122" t="s">
        <v>167</v>
      </c>
      <c r="BA20" s="170" t="s">
        <v>207</v>
      </c>
      <c r="BB20" s="117" t="s">
        <v>167</v>
      </c>
    </row>
    <row r="21" spans="1:54" ht="24.75" customHeight="1">
      <c r="A21" s="73"/>
      <c r="B21" s="124"/>
      <c r="C21" s="127"/>
      <c r="D21" s="267" t="s">
        <v>239</v>
      </c>
      <c r="E21" s="267"/>
      <c r="F21" s="125">
        <v>32376171</v>
      </c>
      <c r="G21" s="71"/>
      <c r="H21" s="125">
        <v>0</v>
      </c>
      <c r="I21" s="69" t="str">
        <f t="shared" si="2"/>
        <v/>
      </c>
      <c r="J21" s="68" t="str">
        <f t="shared" si="3"/>
        <v/>
      </c>
      <c r="K21" s="71"/>
      <c r="L21" s="125">
        <v>0</v>
      </c>
      <c r="M21" s="69" t="str">
        <f t="shared" si="4"/>
        <v/>
      </c>
      <c r="N21" s="68" t="str">
        <f t="shared" si="5"/>
        <v/>
      </c>
      <c r="O21" s="67"/>
      <c r="Q21" s="94"/>
      <c r="R21" s="190" t="s">
        <v>223</v>
      </c>
      <c r="S21" s="195"/>
      <c r="T21" s="179">
        <v>560195000</v>
      </c>
      <c r="U21" s="78">
        <v>497195000</v>
      </c>
      <c r="V21" s="178">
        <v>471000014</v>
      </c>
      <c r="W21" s="180"/>
      <c r="X21" s="179">
        <v>604320110</v>
      </c>
      <c r="Y21" s="78">
        <v>464682783</v>
      </c>
      <c r="Z21" s="178">
        <v>469682783</v>
      </c>
      <c r="AA21" s="180"/>
      <c r="AB21" s="179">
        <v>591542783</v>
      </c>
      <c r="AC21" s="78">
        <v>458917783</v>
      </c>
      <c r="AD21" s="178">
        <v>438767783</v>
      </c>
      <c r="AE21" s="91"/>
      <c r="AF21" s="177">
        <f t="shared" si="0"/>
        <v>7.8767411347834271E-2</v>
      </c>
      <c r="AG21" s="177">
        <f t="shared" si="1"/>
        <v>-2.1143309296789758E-2</v>
      </c>
      <c r="AH21" s="90"/>
      <c r="AK21" s="120"/>
      <c r="AL21" s="119" t="s">
        <v>75</v>
      </c>
      <c r="AM21" s="173" t="s">
        <v>75</v>
      </c>
      <c r="AN21" s="171" t="s">
        <v>75</v>
      </c>
      <c r="AO21" s="122"/>
      <c r="AP21" s="194" t="s">
        <v>75</v>
      </c>
      <c r="AQ21" s="173" t="s">
        <v>75</v>
      </c>
      <c r="AR21" s="172" t="s">
        <v>75</v>
      </c>
      <c r="AS21" s="171" t="s">
        <v>75</v>
      </c>
      <c r="AT21" s="122"/>
      <c r="AU21" s="170" t="s">
        <v>75</v>
      </c>
      <c r="AV21" s="122" t="s">
        <v>165</v>
      </c>
      <c r="AW21" s="170" t="s">
        <v>75</v>
      </c>
      <c r="AX21" s="122" t="s">
        <v>165</v>
      </c>
      <c r="AY21" s="170" t="s">
        <v>75</v>
      </c>
      <c r="AZ21" s="122" t="s">
        <v>165</v>
      </c>
      <c r="BA21" s="170" t="s">
        <v>75</v>
      </c>
      <c r="BB21" s="117" t="s">
        <v>165</v>
      </c>
    </row>
    <row r="22" spans="1:54" ht="26.25" thickBot="1">
      <c r="A22" s="73"/>
      <c r="B22" s="124"/>
      <c r="C22" s="127"/>
      <c r="D22" s="267" t="s">
        <v>238</v>
      </c>
      <c r="E22" s="267"/>
      <c r="F22" s="125">
        <v>248912752</v>
      </c>
      <c r="G22" s="71"/>
      <c r="H22" s="125">
        <v>244075870</v>
      </c>
      <c r="I22" s="69">
        <f t="shared" si="2"/>
        <v>-1.9432037776835109E-2</v>
      </c>
      <c r="J22" s="68">
        <f t="shared" si="3"/>
        <v>-4836882</v>
      </c>
      <c r="K22" s="71"/>
      <c r="L22" s="125">
        <v>255543574</v>
      </c>
      <c r="M22" s="69">
        <f t="shared" si="4"/>
        <v>4.6984177501856239E-2</v>
      </c>
      <c r="N22" s="68">
        <f t="shared" si="5"/>
        <v>11467704</v>
      </c>
      <c r="O22" s="67"/>
      <c r="Q22" s="94"/>
      <c r="R22" s="193" t="s">
        <v>119</v>
      </c>
      <c r="S22" s="168" t="s">
        <v>215</v>
      </c>
      <c r="T22" s="166">
        <v>70000000</v>
      </c>
      <c r="U22" s="81">
        <v>66200000</v>
      </c>
      <c r="V22" s="165">
        <v>62700000</v>
      </c>
      <c r="W22" s="167"/>
      <c r="X22" s="166">
        <v>75000000</v>
      </c>
      <c r="Y22" s="81">
        <v>62700000</v>
      </c>
      <c r="Z22" s="165">
        <v>62700000</v>
      </c>
      <c r="AA22" s="167"/>
      <c r="AB22" s="166">
        <v>62700000</v>
      </c>
      <c r="AC22" s="81">
        <v>62700000</v>
      </c>
      <c r="AD22" s="165">
        <v>62700000</v>
      </c>
      <c r="AE22" s="91"/>
      <c r="AF22" s="164">
        <f t="shared" si="0"/>
        <v>7.1428571428571397E-2</v>
      </c>
      <c r="AG22" s="164">
        <f t="shared" si="1"/>
        <v>-0.16400000000000003</v>
      </c>
      <c r="AH22" s="90"/>
      <c r="AK22" s="116"/>
      <c r="AL22" s="161">
        <v>1</v>
      </c>
      <c r="AM22" s="163">
        <v>2</v>
      </c>
      <c r="AN22" s="159">
        <v>3</v>
      </c>
      <c r="AO22" s="162">
        <v>4</v>
      </c>
      <c r="AP22" s="161">
        <v>6</v>
      </c>
      <c r="AQ22" s="162">
        <v>7</v>
      </c>
      <c r="AR22" s="162">
        <v>8</v>
      </c>
      <c r="AS22" s="162">
        <v>9</v>
      </c>
      <c r="AT22" s="162">
        <v>10</v>
      </c>
      <c r="AU22" s="161">
        <v>11</v>
      </c>
      <c r="AV22" s="160">
        <v>12</v>
      </c>
      <c r="AW22" s="161">
        <v>13</v>
      </c>
      <c r="AX22" s="160">
        <v>14</v>
      </c>
      <c r="AY22" s="161">
        <v>15</v>
      </c>
      <c r="AZ22" s="160">
        <v>16</v>
      </c>
      <c r="BA22" s="159">
        <v>17</v>
      </c>
      <c r="BB22" s="158">
        <v>18</v>
      </c>
    </row>
    <row r="23" spans="1:54" ht="19.5" thickBot="1">
      <c r="A23" s="73"/>
      <c r="B23" s="124"/>
      <c r="C23" s="127"/>
      <c r="D23" s="267" t="s">
        <v>237</v>
      </c>
      <c r="E23" s="267"/>
      <c r="F23" s="125">
        <v>124057400</v>
      </c>
      <c r="G23" s="71"/>
      <c r="H23" s="125">
        <v>24982400</v>
      </c>
      <c r="I23" s="69">
        <f t="shared" si="2"/>
        <v>-0.79862225066783599</v>
      </c>
      <c r="J23" s="68">
        <f t="shared" si="3"/>
        <v>-99075000</v>
      </c>
      <c r="K23" s="71"/>
      <c r="L23" s="125">
        <v>25060500</v>
      </c>
      <c r="M23" s="69">
        <f t="shared" si="4"/>
        <v>3.1262008453951662E-3</v>
      </c>
      <c r="N23" s="68">
        <f t="shared" si="5"/>
        <v>78100</v>
      </c>
      <c r="O23" s="67"/>
      <c r="Q23" s="94"/>
      <c r="R23" s="192"/>
      <c r="S23" s="168" t="s">
        <v>210</v>
      </c>
      <c r="T23" s="166">
        <v>442665000</v>
      </c>
      <c r="U23" s="81">
        <v>393465000</v>
      </c>
      <c r="V23" s="165">
        <v>372700014</v>
      </c>
      <c r="W23" s="167"/>
      <c r="X23" s="166">
        <v>486790110</v>
      </c>
      <c r="Y23" s="81">
        <v>366382783</v>
      </c>
      <c r="Z23" s="165">
        <v>371382783</v>
      </c>
      <c r="AA23" s="167"/>
      <c r="AB23" s="166">
        <v>493242783</v>
      </c>
      <c r="AC23" s="81">
        <v>360617783</v>
      </c>
      <c r="AD23" s="165">
        <v>340467783</v>
      </c>
      <c r="AE23" s="91"/>
      <c r="AF23" s="164">
        <f t="shared" si="0"/>
        <v>9.9680593676934048E-2</v>
      </c>
      <c r="AG23" s="164">
        <f t="shared" si="1"/>
        <v>1.3255554842722672E-2</v>
      </c>
      <c r="AH23" s="90"/>
      <c r="AK23" s="111" t="s">
        <v>162</v>
      </c>
      <c r="AL23" s="151">
        <v>131367987</v>
      </c>
      <c r="AM23" s="150">
        <v>10650877</v>
      </c>
      <c r="AN23" s="150">
        <v>120717110</v>
      </c>
      <c r="AO23" s="149">
        <v>263</v>
      </c>
      <c r="AP23" s="151">
        <v>137500570</v>
      </c>
      <c r="AQ23" s="150">
        <v>11142419</v>
      </c>
      <c r="AR23" s="150">
        <v>1503600</v>
      </c>
      <c r="AS23" s="150">
        <v>126358151</v>
      </c>
      <c r="AT23" s="149">
        <v>270</v>
      </c>
      <c r="AU23" s="148">
        <v>22947974</v>
      </c>
      <c r="AV23" s="147">
        <v>52</v>
      </c>
      <c r="AW23" s="148">
        <v>0</v>
      </c>
      <c r="AX23" s="147">
        <v>0</v>
      </c>
      <c r="AY23" s="148">
        <v>103410177</v>
      </c>
      <c r="AZ23" s="147">
        <v>218</v>
      </c>
      <c r="BA23" s="148">
        <v>0</v>
      </c>
      <c r="BB23" s="147">
        <v>0</v>
      </c>
    </row>
    <row r="24" spans="1:54" ht="18.75" thickBot="1">
      <c r="A24" s="73"/>
      <c r="B24" s="124"/>
      <c r="C24" s="133" t="s">
        <v>236</v>
      </c>
      <c r="D24" s="133"/>
      <c r="E24" s="133"/>
      <c r="F24" s="132">
        <v>4371241977</v>
      </c>
      <c r="G24" s="71"/>
      <c r="H24" s="132">
        <v>4893161212</v>
      </c>
      <c r="I24" s="69">
        <f t="shared" si="2"/>
        <v>0.1193983855723757</v>
      </c>
      <c r="J24" s="68">
        <f t="shared" si="3"/>
        <v>521919235</v>
      </c>
      <c r="K24" s="71"/>
      <c r="L24" s="132">
        <v>4773110766</v>
      </c>
      <c r="M24" s="69">
        <f t="shared" si="4"/>
        <v>-2.4534332877810816E-2</v>
      </c>
      <c r="N24" s="68">
        <f t="shared" si="5"/>
        <v>-120050446</v>
      </c>
      <c r="O24" s="67"/>
      <c r="Q24" s="94"/>
      <c r="R24" s="169"/>
      <c r="S24" s="191" t="s">
        <v>206</v>
      </c>
      <c r="T24" s="166">
        <v>47530000</v>
      </c>
      <c r="U24" s="81">
        <v>37530000</v>
      </c>
      <c r="V24" s="165">
        <v>35600000</v>
      </c>
      <c r="W24" s="167"/>
      <c r="X24" s="166">
        <v>42530000</v>
      </c>
      <c r="Y24" s="81">
        <v>35600000</v>
      </c>
      <c r="Z24" s="165">
        <v>35600000</v>
      </c>
      <c r="AA24" s="167"/>
      <c r="AB24" s="166">
        <v>35600000</v>
      </c>
      <c r="AC24" s="81">
        <v>35600000</v>
      </c>
      <c r="AD24" s="165">
        <v>35600000</v>
      </c>
      <c r="AE24" s="91"/>
      <c r="AF24" s="164">
        <f t="shared" si="0"/>
        <v>-0.1051967178624027</v>
      </c>
      <c r="AG24" s="164">
        <f t="shared" si="1"/>
        <v>-0.16294380437338352</v>
      </c>
      <c r="AH24" s="90"/>
      <c r="AK24" s="106" t="s">
        <v>159</v>
      </c>
      <c r="AL24" s="105">
        <v>11815842845</v>
      </c>
      <c r="AM24" s="145">
        <v>602127474</v>
      </c>
      <c r="AN24" s="145">
        <v>11213715371</v>
      </c>
      <c r="AO24" s="104">
        <v>25102</v>
      </c>
      <c r="AP24" s="105">
        <v>13411005129</v>
      </c>
      <c r="AQ24" s="145">
        <v>590278012</v>
      </c>
      <c r="AR24" s="145">
        <v>73753200</v>
      </c>
      <c r="AS24" s="145">
        <v>12820727117</v>
      </c>
      <c r="AT24" s="104">
        <v>27873</v>
      </c>
      <c r="AU24" s="105">
        <v>2089174277</v>
      </c>
      <c r="AV24" s="103">
        <v>5487</v>
      </c>
      <c r="AW24" s="105">
        <v>3431224989</v>
      </c>
      <c r="AX24" s="103">
        <v>6885</v>
      </c>
      <c r="AY24" s="105">
        <v>7290345051</v>
      </c>
      <c r="AZ24" s="103">
        <v>15495</v>
      </c>
      <c r="BA24" s="105">
        <v>9982800</v>
      </c>
      <c r="BB24" s="103">
        <v>6</v>
      </c>
    </row>
    <row r="25" spans="1:54">
      <c r="A25" s="73"/>
      <c r="B25" s="124"/>
      <c r="C25" s="128" t="s">
        <v>119</v>
      </c>
      <c r="D25" s="126" t="s">
        <v>235</v>
      </c>
      <c r="E25" s="128"/>
      <c r="F25" s="125">
        <v>3086095977</v>
      </c>
      <c r="G25" s="71"/>
      <c r="H25" s="125">
        <v>3200483692</v>
      </c>
      <c r="I25" s="69">
        <f t="shared" si="2"/>
        <v>3.7065507959735067E-2</v>
      </c>
      <c r="J25" s="68">
        <f t="shared" si="3"/>
        <v>114387715</v>
      </c>
      <c r="K25" s="71"/>
      <c r="L25" s="125">
        <v>3432793766</v>
      </c>
      <c r="M25" s="69">
        <f t="shared" si="4"/>
        <v>7.2585926490013719E-2</v>
      </c>
      <c r="N25" s="68">
        <f t="shared" si="5"/>
        <v>232310074</v>
      </c>
      <c r="O25" s="67"/>
      <c r="Q25" s="94"/>
      <c r="R25" s="190" t="s">
        <v>234</v>
      </c>
      <c r="S25" s="190"/>
      <c r="T25" s="179">
        <v>552159000</v>
      </c>
      <c r="U25" s="78">
        <v>402159000</v>
      </c>
      <c r="V25" s="178">
        <v>381000000</v>
      </c>
      <c r="W25" s="180"/>
      <c r="X25" s="179">
        <v>532159000</v>
      </c>
      <c r="Y25" s="78">
        <v>511000000</v>
      </c>
      <c r="Z25" s="178">
        <v>511000000</v>
      </c>
      <c r="AA25" s="180"/>
      <c r="AB25" s="179">
        <v>611000000</v>
      </c>
      <c r="AC25" s="78">
        <v>621915000</v>
      </c>
      <c r="AD25" s="178">
        <v>621915000</v>
      </c>
      <c r="AE25" s="91"/>
      <c r="AF25" s="177">
        <f t="shared" si="0"/>
        <v>-3.6221450705322233E-2</v>
      </c>
      <c r="AG25" s="177">
        <f t="shared" si="1"/>
        <v>0.14815308958412809</v>
      </c>
      <c r="AH25" s="90"/>
    </row>
    <row r="26" spans="1:54">
      <c r="A26" s="73"/>
      <c r="B26" s="124"/>
      <c r="C26" s="127"/>
      <c r="D26" s="126" t="s">
        <v>233</v>
      </c>
      <c r="E26" s="126"/>
      <c r="F26" s="125">
        <v>280000000</v>
      </c>
      <c r="G26" s="71"/>
      <c r="H26" s="125">
        <v>1063785684</v>
      </c>
      <c r="I26" s="69">
        <f t="shared" si="2"/>
        <v>2.7992345857142857</v>
      </c>
      <c r="J26" s="68">
        <f t="shared" si="3"/>
        <v>783785684</v>
      </c>
      <c r="K26" s="71"/>
      <c r="L26" s="125">
        <v>1000000000</v>
      </c>
      <c r="M26" s="69">
        <f t="shared" si="4"/>
        <v>-5.996102876676801E-2</v>
      </c>
      <c r="N26" s="68">
        <f t="shared" si="5"/>
        <v>-63785684</v>
      </c>
      <c r="O26" s="67"/>
      <c r="Q26" s="94"/>
      <c r="R26" s="174" t="s">
        <v>119</v>
      </c>
      <c r="S26" s="168" t="s">
        <v>232</v>
      </c>
      <c r="T26" s="166">
        <v>42159000</v>
      </c>
      <c r="U26" s="81">
        <v>22159000</v>
      </c>
      <c r="V26" s="165">
        <v>21000000</v>
      </c>
      <c r="W26" s="167"/>
      <c r="X26" s="166">
        <v>22159000</v>
      </c>
      <c r="Y26" s="81">
        <v>21000000</v>
      </c>
      <c r="Z26" s="165">
        <v>21000000</v>
      </c>
      <c r="AA26" s="167"/>
      <c r="AB26" s="166">
        <v>21000000</v>
      </c>
      <c r="AC26" s="81">
        <v>31915000</v>
      </c>
      <c r="AD26" s="165">
        <v>31915000</v>
      </c>
      <c r="AE26" s="91"/>
      <c r="AF26" s="164">
        <f t="shared" si="0"/>
        <v>-0.47439455395052066</v>
      </c>
      <c r="AG26" s="164">
        <f t="shared" si="1"/>
        <v>-5.2303804323299841E-2</v>
      </c>
      <c r="AH26" s="90"/>
    </row>
    <row r="27" spans="1:54" ht="30" customHeight="1" thickBot="1">
      <c r="A27" s="73"/>
      <c r="B27" s="124"/>
      <c r="C27" s="188"/>
      <c r="D27" s="267" t="s">
        <v>231</v>
      </c>
      <c r="E27" s="267"/>
      <c r="F27" s="125">
        <v>998146000</v>
      </c>
      <c r="G27" s="71"/>
      <c r="H27" s="125">
        <v>628891836</v>
      </c>
      <c r="I27" s="69">
        <f t="shared" si="2"/>
        <v>-0.36994003282084986</v>
      </c>
      <c r="J27" s="68">
        <f t="shared" si="3"/>
        <v>-369254164</v>
      </c>
      <c r="K27" s="71"/>
      <c r="L27" s="125">
        <v>322137000</v>
      </c>
      <c r="M27" s="69">
        <f t="shared" si="4"/>
        <v>-0.48777042162143758</v>
      </c>
      <c r="N27" s="68">
        <f t="shared" si="5"/>
        <v>-306754836</v>
      </c>
      <c r="O27" s="67"/>
      <c r="Q27" s="94"/>
      <c r="R27" s="169"/>
      <c r="S27" s="168" t="s">
        <v>202</v>
      </c>
      <c r="T27" s="166">
        <v>510000000</v>
      </c>
      <c r="U27" s="81">
        <v>380000000</v>
      </c>
      <c r="V27" s="165">
        <v>360000000</v>
      </c>
      <c r="W27" s="167"/>
      <c r="X27" s="166">
        <v>510000000</v>
      </c>
      <c r="Y27" s="81">
        <v>490000000</v>
      </c>
      <c r="Z27" s="165">
        <v>490000000</v>
      </c>
      <c r="AA27" s="167"/>
      <c r="AB27" s="166">
        <v>590000000</v>
      </c>
      <c r="AC27" s="81">
        <v>590000000</v>
      </c>
      <c r="AD27" s="165">
        <v>590000000</v>
      </c>
      <c r="AE27" s="91"/>
      <c r="AF27" s="164">
        <f t="shared" si="0"/>
        <v>0</v>
      </c>
      <c r="AG27" s="164">
        <f t="shared" si="1"/>
        <v>0.15686274509803932</v>
      </c>
      <c r="AH27" s="90"/>
      <c r="AJ27" s="138" t="s">
        <v>230</v>
      </c>
    </row>
    <row r="28" spans="1:54" ht="24.75" customHeight="1" thickBot="1">
      <c r="A28" s="73"/>
      <c r="B28" s="124"/>
      <c r="C28" s="188"/>
      <c r="D28" s="267" t="s">
        <v>229</v>
      </c>
      <c r="E28" s="267"/>
      <c r="F28" s="125">
        <v>7000000</v>
      </c>
      <c r="G28" s="71"/>
      <c r="H28" s="125">
        <v>0</v>
      </c>
      <c r="I28" s="69" t="str">
        <f t="shared" si="2"/>
        <v/>
      </c>
      <c r="J28" s="68" t="str">
        <f t="shared" si="3"/>
        <v/>
      </c>
      <c r="K28" s="71"/>
      <c r="L28" s="125">
        <v>0</v>
      </c>
      <c r="M28" s="69" t="str">
        <f t="shared" si="4"/>
        <v/>
      </c>
      <c r="N28" s="68" t="str">
        <f t="shared" si="5"/>
        <v/>
      </c>
      <c r="O28" s="67"/>
      <c r="Q28" s="94"/>
      <c r="R28" s="190" t="s">
        <v>201</v>
      </c>
      <c r="S28" s="189"/>
      <c r="T28" s="179">
        <v>31478000</v>
      </c>
      <c r="U28" s="78">
        <v>31478000</v>
      </c>
      <c r="V28" s="178">
        <v>29900000</v>
      </c>
      <c r="W28" s="180"/>
      <c r="X28" s="179">
        <v>31478000</v>
      </c>
      <c r="Y28" s="78">
        <v>29900000</v>
      </c>
      <c r="Z28" s="178">
        <v>29900000</v>
      </c>
      <c r="AA28" s="180"/>
      <c r="AB28" s="179">
        <v>29900000</v>
      </c>
      <c r="AC28" s="78">
        <v>29900000</v>
      </c>
      <c r="AD28" s="178">
        <v>29900000</v>
      </c>
      <c r="AE28" s="91"/>
      <c r="AF28" s="177">
        <f t="shared" si="0"/>
        <v>0</v>
      </c>
      <c r="AG28" s="177">
        <f t="shared" si="1"/>
        <v>-5.0130249698201901E-2</v>
      </c>
      <c r="AH28" s="90"/>
      <c r="AK28" s="137"/>
      <c r="AL28" s="264" t="s">
        <v>228</v>
      </c>
      <c r="AM28" s="265"/>
      <c r="AN28" s="265"/>
      <c r="AO28" s="265"/>
      <c r="AP28" s="269" t="s">
        <v>227</v>
      </c>
      <c r="AQ28" s="270"/>
      <c r="AR28" s="270"/>
      <c r="AS28" s="270"/>
      <c r="AT28" s="270"/>
      <c r="AU28" s="271"/>
      <c r="AV28" s="271"/>
      <c r="AW28" s="271"/>
      <c r="AX28" s="271"/>
      <c r="AY28" s="271"/>
      <c r="AZ28" s="271"/>
      <c r="BA28" s="271"/>
      <c r="BB28" s="272"/>
    </row>
    <row r="29" spans="1:54" ht="30.75" customHeight="1" thickBot="1">
      <c r="A29" s="73"/>
      <c r="B29" s="124"/>
      <c r="C29" s="188"/>
      <c r="D29" s="267" t="s">
        <v>226</v>
      </c>
      <c r="E29" s="267"/>
      <c r="F29" s="125"/>
      <c r="G29" s="71"/>
      <c r="H29" s="125"/>
      <c r="I29" s="69" t="str">
        <f t="shared" si="2"/>
        <v/>
      </c>
      <c r="J29" s="68" t="str">
        <f t="shared" si="3"/>
        <v/>
      </c>
      <c r="K29" s="71"/>
      <c r="L29" s="125">
        <v>18180000</v>
      </c>
      <c r="M29" s="69"/>
      <c r="N29" s="68">
        <f t="shared" si="5"/>
        <v>18180000</v>
      </c>
      <c r="O29" s="67"/>
      <c r="Q29" s="94"/>
      <c r="R29" s="174" t="s">
        <v>119</v>
      </c>
      <c r="S29" s="168" t="s">
        <v>200</v>
      </c>
      <c r="T29" s="166">
        <v>1516000</v>
      </c>
      <c r="U29" s="81">
        <v>1516000</v>
      </c>
      <c r="V29" s="165">
        <v>1500000</v>
      </c>
      <c r="W29" s="167"/>
      <c r="X29" s="166">
        <v>1516000</v>
      </c>
      <c r="Y29" s="81">
        <v>1500000</v>
      </c>
      <c r="Z29" s="165">
        <v>1500000</v>
      </c>
      <c r="AA29" s="167"/>
      <c r="AB29" s="166">
        <v>1500000</v>
      </c>
      <c r="AC29" s="81">
        <v>1500000</v>
      </c>
      <c r="AD29" s="165">
        <v>1500000</v>
      </c>
      <c r="AE29" s="91"/>
      <c r="AF29" s="164">
        <f t="shared" si="0"/>
        <v>0</v>
      </c>
      <c r="AG29" s="164">
        <f t="shared" si="1"/>
        <v>-1.0554089709762571E-2</v>
      </c>
      <c r="AH29" s="90"/>
      <c r="AK29" s="120"/>
      <c r="AL29" s="119" t="s">
        <v>178</v>
      </c>
      <c r="AM29" s="187" t="s">
        <v>225</v>
      </c>
      <c r="AN29" s="185"/>
      <c r="AO29" s="122"/>
      <c r="AP29" s="119" t="s">
        <v>178</v>
      </c>
      <c r="AQ29" s="187" t="s">
        <v>225</v>
      </c>
      <c r="AR29" s="186"/>
      <c r="AS29" s="185"/>
      <c r="AT29" s="122"/>
      <c r="AU29" s="279" t="s">
        <v>224</v>
      </c>
      <c r="AV29" s="280"/>
      <c r="AW29" s="281"/>
      <c r="AX29" s="281"/>
      <c r="AY29" s="281"/>
      <c r="AZ29" s="281"/>
      <c r="BA29" s="281"/>
      <c r="BB29" s="282"/>
    </row>
    <row r="30" spans="1:54" ht="17.25" thickBot="1">
      <c r="A30" s="73"/>
      <c r="B30" s="124"/>
      <c r="C30" s="133" t="s">
        <v>223</v>
      </c>
      <c r="D30" s="133"/>
      <c r="E30" s="133"/>
      <c r="F30" s="132">
        <v>560195000</v>
      </c>
      <c r="G30" s="71"/>
      <c r="H30" s="132">
        <v>604320110</v>
      </c>
      <c r="I30" s="69">
        <f t="shared" si="2"/>
        <v>7.8767411347834271E-2</v>
      </c>
      <c r="J30" s="68">
        <f t="shared" si="3"/>
        <v>44125110</v>
      </c>
      <c r="K30" s="71"/>
      <c r="L30" s="132">
        <v>591542783</v>
      </c>
      <c r="M30" s="69">
        <f t="shared" ref="M30:M43" si="6">IF(L30&lt;=0,"",((L30/H30)-1))</f>
        <v>-2.1143309296789758E-2</v>
      </c>
      <c r="N30" s="68">
        <f t="shared" si="5"/>
        <v>-12777327</v>
      </c>
      <c r="O30" s="67"/>
      <c r="Q30" s="94"/>
      <c r="R30" s="169"/>
      <c r="S30" s="168" t="s">
        <v>222</v>
      </c>
      <c r="T30" s="166">
        <v>29962000</v>
      </c>
      <c r="U30" s="81">
        <v>29962000</v>
      </c>
      <c r="V30" s="165">
        <v>28400000</v>
      </c>
      <c r="W30" s="167"/>
      <c r="X30" s="166">
        <v>29962000</v>
      </c>
      <c r="Y30" s="81">
        <v>28400000</v>
      </c>
      <c r="Z30" s="165">
        <v>28400000</v>
      </c>
      <c r="AA30" s="167"/>
      <c r="AB30" s="166">
        <v>28400000</v>
      </c>
      <c r="AC30" s="81">
        <v>28400000</v>
      </c>
      <c r="AD30" s="165">
        <v>28400000</v>
      </c>
      <c r="AE30" s="91"/>
      <c r="AF30" s="164">
        <f t="shared" si="0"/>
        <v>0</v>
      </c>
      <c r="AG30" s="164">
        <f t="shared" si="1"/>
        <v>-5.2132701421800931E-2</v>
      </c>
      <c r="AH30" s="90"/>
      <c r="AK30" s="123" t="s">
        <v>176</v>
      </c>
      <c r="AL30" s="119" t="s">
        <v>175</v>
      </c>
      <c r="AM30" s="173" t="s">
        <v>221</v>
      </c>
      <c r="AN30" s="171" t="s">
        <v>211</v>
      </c>
      <c r="AO30" s="122" t="s">
        <v>170</v>
      </c>
      <c r="AP30" s="119" t="s">
        <v>175</v>
      </c>
      <c r="AQ30" s="173" t="s">
        <v>221</v>
      </c>
      <c r="AR30" s="184" t="s">
        <v>220</v>
      </c>
      <c r="AS30" s="171" t="s">
        <v>211</v>
      </c>
      <c r="AT30" s="122" t="s">
        <v>170</v>
      </c>
      <c r="AU30" s="261" t="s">
        <v>219</v>
      </c>
      <c r="AV30" s="269"/>
      <c r="AW30" s="261" t="s">
        <v>218</v>
      </c>
      <c r="AX30" s="261"/>
      <c r="AY30" s="262" t="s">
        <v>217</v>
      </c>
      <c r="AZ30" s="261"/>
      <c r="BA30" s="261" t="s">
        <v>216</v>
      </c>
      <c r="BB30" s="263"/>
    </row>
    <row r="31" spans="1:54" ht="30.75" customHeight="1">
      <c r="A31" s="73"/>
      <c r="B31" s="124"/>
      <c r="C31" s="183" t="s">
        <v>119</v>
      </c>
      <c r="D31" s="267" t="s">
        <v>215</v>
      </c>
      <c r="E31" s="268"/>
      <c r="F31" s="125">
        <v>70000000</v>
      </c>
      <c r="G31" s="71"/>
      <c r="H31" s="125">
        <v>75000000</v>
      </c>
      <c r="I31" s="69">
        <f t="shared" si="2"/>
        <v>7.1428571428571397E-2</v>
      </c>
      <c r="J31" s="68">
        <f t="shared" si="3"/>
        <v>5000000</v>
      </c>
      <c r="K31" s="71"/>
      <c r="L31" s="125">
        <v>62700000</v>
      </c>
      <c r="M31" s="69">
        <f t="shared" si="6"/>
        <v>-0.16400000000000003</v>
      </c>
      <c r="N31" s="68">
        <f t="shared" si="5"/>
        <v>-12300000</v>
      </c>
      <c r="O31" s="67"/>
      <c r="Q31" s="94"/>
      <c r="R31" s="182" t="s">
        <v>214</v>
      </c>
      <c r="S31" s="181"/>
      <c r="T31" s="179">
        <v>26000000</v>
      </c>
      <c r="U31" s="78">
        <v>7000000</v>
      </c>
      <c r="V31" s="178">
        <v>7000000</v>
      </c>
      <c r="W31" s="180"/>
      <c r="X31" s="179">
        <v>12710000</v>
      </c>
      <c r="Y31" s="78">
        <v>7000000</v>
      </c>
      <c r="Z31" s="178">
        <v>7000000</v>
      </c>
      <c r="AA31" s="180"/>
      <c r="AB31" s="179">
        <v>7000000</v>
      </c>
      <c r="AC31" s="78">
        <v>7000000</v>
      </c>
      <c r="AD31" s="178">
        <v>7000000</v>
      </c>
      <c r="AE31" s="91"/>
      <c r="AF31" s="177">
        <f t="shared" si="0"/>
        <v>-0.51115384615384618</v>
      </c>
      <c r="AG31" s="177">
        <f t="shared" si="1"/>
        <v>-0.44925255704169942</v>
      </c>
      <c r="AH31" s="90"/>
      <c r="AK31" s="120"/>
      <c r="AL31" s="119" t="s">
        <v>171</v>
      </c>
      <c r="AM31" s="173" t="s">
        <v>213</v>
      </c>
      <c r="AN31" s="171" t="s">
        <v>207</v>
      </c>
      <c r="AO31" s="122" t="s">
        <v>167</v>
      </c>
      <c r="AP31" s="119" t="s">
        <v>171</v>
      </c>
      <c r="AQ31" s="173" t="s">
        <v>213</v>
      </c>
      <c r="AR31" s="172" t="s">
        <v>212</v>
      </c>
      <c r="AS31" s="171" t="s">
        <v>207</v>
      </c>
      <c r="AT31" s="122" t="s">
        <v>167</v>
      </c>
      <c r="AU31" s="170" t="s">
        <v>211</v>
      </c>
      <c r="AV31" s="122" t="s">
        <v>170</v>
      </c>
      <c r="AW31" s="170" t="s">
        <v>211</v>
      </c>
      <c r="AX31" s="122" t="s">
        <v>170</v>
      </c>
      <c r="AY31" s="170" t="s">
        <v>211</v>
      </c>
      <c r="AZ31" s="122" t="s">
        <v>170</v>
      </c>
      <c r="BA31" s="170" t="s">
        <v>211</v>
      </c>
      <c r="BB31" s="117" t="s">
        <v>170</v>
      </c>
    </row>
    <row r="32" spans="1:54">
      <c r="A32" s="73"/>
      <c r="B32" s="124"/>
      <c r="C32" s="127"/>
      <c r="D32" s="126" t="s">
        <v>210</v>
      </c>
      <c r="E32" s="126"/>
      <c r="F32" s="125">
        <v>442665000</v>
      </c>
      <c r="G32" s="71"/>
      <c r="H32" s="125">
        <v>486790110</v>
      </c>
      <c r="I32" s="69">
        <f t="shared" si="2"/>
        <v>9.9680593676934048E-2</v>
      </c>
      <c r="J32" s="68">
        <f t="shared" si="3"/>
        <v>44125110</v>
      </c>
      <c r="K32" s="71"/>
      <c r="L32" s="125">
        <v>493242783</v>
      </c>
      <c r="M32" s="69">
        <f t="shared" si="6"/>
        <v>1.3255554842722672E-2</v>
      </c>
      <c r="N32" s="68">
        <f t="shared" si="5"/>
        <v>6452673</v>
      </c>
      <c r="O32" s="67"/>
      <c r="Q32" s="94"/>
      <c r="R32" s="176" t="s">
        <v>179</v>
      </c>
      <c r="S32" s="174"/>
      <c r="T32" s="166">
        <v>502000000</v>
      </c>
      <c r="U32" s="81">
        <v>1891400</v>
      </c>
      <c r="V32" s="165">
        <v>1800000</v>
      </c>
      <c r="W32" s="167"/>
      <c r="X32" s="166">
        <v>501891400</v>
      </c>
      <c r="Y32" s="81">
        <v>501800000</v>
      </c>
      <c r="Z32" s="165">
        <v>501800000</v>
      </c>
      <c r="AA32" s="167"/>
      <c r="AB32" s="166">
        <v>981800000</v>
      </c>
      <c r="AC32" s="81">
        <v>981800000</v>
      </c>
      <c r="AD32" s="165">
        <v>981800000</v>
      </c>
      <c r="AE32" s="91"/>
      <c r="AF32" s="164">
        <f t="shared" si="0"/>
        <v>-2.1633466135462243E-4</v>
      </c>
      <c r="AG32" s="164">
        <f t="shared" si="1"/>
        <v>0.9562000863134934</v>
      </c>
      <c r="AH32" s="90"/>
      <c r="AK32" s="123"/>
      <c r="AL32" s="119" t="s">
        <v>168</v>
      </c>
      <c r="AM32" s="173" t="s">
        <v>209</v>
      </c>
      <c r="AN32" s="175"/>
      <c r="AO32" s="122" t="s">
        <v>165</v>
      </c>
      <c r="AP32" s="119" t="s">
        <v>168</v>
      </c>
      <c r="AQ32" s="173" t="s">
        <v>209</v>
      </c>
      <c r="AR32" s="172" t="s">
        <v>208</v>
      </c>
      <c r="AS32" s="175"/>
      <c r="AT32" s="122" t="s">
        <v>165</v>
      </c>
      <c r="AU32" s="170" t="s">
        <v>207</v>
      </c>
      <c r="AV32" s="122" t="s">
        <v>167</v>
      </c>
      <c r="AW32" s="170" t="s">
        <v>207</v>
      </c>
      <c r="AX32" s="122" t="s">
        <v>167</v>
      </c>
      <c r="AY32" s="170" t="s">
        <v>207</v>
      </c>
      <c r="AZ32" s="122" t="s">
        <v>167</v>
      </c>
      <c r="BA32" s="170" t="s">
        <v>207</v>
      </c>
      <c r="BB32" s="117" t="s">
        <v>167</v>
      </c>
    </row>
    <row r="33" spans="1:55">
      <c r="A33" s="73"/>
      <c r="B33" s="124"/>
      <c r="C33" s="127"/>
      <c r="D33" s="126" t="s">
        <v>206</v>
      </c>
      <c r="E33" s="126"/>
      <c r="F33" s="125">
        <v>47530000</v>
      </c>
      <c r="G33" s="71"/>
      <c r="H33" s="125">
        <v>42530000</v>
      </c>
      <c r="I33" s="69">
        <f t="shared" si="2"/>
        <v>-0.1051967178624027</v>
      </c>
      <c r="J33" s="68">
        <f t="shared" si="3"/>
        <v>-5000000</v>
      </c>
      <c r="K33" s="71"/>
      <c r="L33" s="125">
        <v>35600000</v>
      </c>
      <c r="M33" s="69">
        <f t="shared" si="6"/>
        <v>-0.16294380437338352</v>
      </c>
      <c r="N33" s="68">
        <f t="shared" si="5"/>
        <v>-6930000</v>
      </c>
      <c r="O33" s="67"/>
      <c r="Q33" s="94"/>
      <c r="R33" s="174" t="s">
        <v>119</v>
      </c>
      <c r="S33" s="168" t="s">
        <v>177</v>
      </c>
      <c r="T33" s="166">
        <v>500000000</v>
      </c>
      <c r="U33" s="81">
        <v>0</v>
      </c>
      <c r="V33" s="165">
        <v>0</v>
      </c>
      <c r="W33" s="167"/>
      <c r="X33" s="166">
        <v>500000000</v>
      </c>
      <c r="Y33" s="81">
        <v>500000000</v>
      </c>
      <c r="Z33" s="165">
        <v>500000000</v>
      </c>
      <c r="AA33" s="167"/>
      <c r="AB33" s="166">
        <v>800000000</v>
      </c>
      <c r="AC33" s="81">
        <v>800000000</v>
      </c>
      <c r="AD33" s="165">
        <v>800000000</v>
      </c>
      <c r="AE33" s="91"/>
      <c r="AF33" s="164">
        <f t="shared" si="0"/>
        <v>0</v>
      </c>
      <c r="AG33" s="164">
        <f t="shared" si="1"/>
        <v>0.60000000000000009</v>
      </c>
      <c r="AH33" s="90"/>
      <c r="AK33" s="120"/>
      <c r="AL33" s="119" t="s">
        <v>75</v>
      </c>
      <c r="AM33" s="173" t="s">
        <v>75</v>
      </c>
      <c r="AN33" s="171" t="s">
        <v>75</v>
      </c>
      <c r="AO33" s="122"/>
      <c r="AP33" s="119" t="s">
        <v>75</v>
      </c>
      <c r="AQ33" s="173" t="s">
        <v>75</v>
      </c>
      <c r="AR33" s="172" t="s">
        <v>75</v>
      </c>
      <c r="AS33" s="171" t="s">
        <v>75</v>
      </c>
      <c r="AT33" s="122"/>
      <c r="AU33" s="170" t="s">
        <v>75</v>
      </c>
      <c r="AV33" s="122" t="s">
        <v>165</v>
      </c>
      <c r="AW33" s="170" t="s">
        <v>75</v>
      </c>
      <c r="AX33" s="122" t="s">
        <v>165</v>
      </c>
      <c r="AY33" s="170" t="s">
        <v>75</v>
      </c>
      <c r="AZ33" s="122" t="s">
        <v>165</v>
      </c>
      <c r="BA33" s="170" t="s">
        <v>75</v>
      </c>
      <c r="BB33" s="117" t="s">
        <v>165</v>
      </c>
    </row>
    <row r="34" spans="1:55" ht="17.25" thickBot="1">
      <c r="A34" s="73"/>
      <c r="B34" s="124"/>
      <c r="C34" s="133" t="s">
        <v>205</v>
      </c>
      <c r="D34" s="133"/>
      <c r="E34" s="133"/>
      <c r="F34" s="132">
        <v>552159000</v>
      </c>
      <c r="G34" s="71"/>
      <c r="H34" s="132">
        <v>532159000</v>
      </c>
      <c r="I34" s="69">
        <f t="shared" si="2"/>
        <v>-3.6221450705322233E-2</v>
      </c>
      <c r="J34" s="68">
        <f t="shared" si="3"/>
        <v>-20000000</v>
      </c>
      <c r="K34" s="71"/>
      <c r="L34" s="132">
        <v>611000000</v>
      </c>
      <c r="M34" s="69">
        <f t="shared" si="6"/>
        <v>0.14815308958412809</v>
      </c>
      <c r="N34" s="68">
        <f t="shared" si="5"/>
        <v>78841000</v>
      </c>
      <c r="O34" s="67"/>
      <c r="Q34" s="94"/>
      <c r="R34" s="169"/>
      <c r="S34" s="168" t="s">
        <v>172</v>
      </c>
      <c r="T34" s="166">
        <v>2000000</v>
      </c>
      <c r="U34" s="81">
        <v>1891400</v>
      </c>
      <c r="V34" s="165">
        <v>1800000</v>
      </c>
      <c r="W34" s="167"/>
      <c r="X34" s="166">
        <v>1891400</v>
      </c>
      <c r="Y34" s="81">
        <v>1800000</v>
      </c>
      <c r="Z34" s="165">
        <v>1800000</v>
      </c>
      <c r="AA34" s="167"/>
      <c r="AB34" s="166">
        <v>181800000</v>
      </c>
      <c r="AC34" s="81">
        <v>181800000</v>
      </c>
      <c r="AD34" s="165">
        <v>181800000</v>
      </c>
      <c r="AE34" s="91"/>
      <c r="AF34" s="164">
        <f t="shared" si="0"/>
        <v>-5.4300000000000015E-2</v>
      </c>
      <c r="AG34" s="164">
        <f t="shared" si="1"/>
        <v>95.119276726234531</v>
      </c>
      <c r="AH34" s="90"/>
      <c r="AK34" s="116"/>
      <c r="AL34" s="161">
        <v>1</v>
      </c>
      <c r="AM34" s="163">
        <v>2</v>
      </c>
      <c r="AN34" s="159">
        <v>3</v>
      </c>
      <c r="AO34" s="162">
        <v>4</v>
      </c>
      <c r="AP34" s="161">
        <v>6</v>
      </c>
      <c r="AQ34" s="162">
        <v>7</v>
      </c>
      <c r="AR34" s="162">
        <v>8</v>
      </c>
      <c r="AS34" s="162">
        <v>9</v>
      </c>
      <c r="AT34" s="162">
        <v>10</v>
      </c>
      <c r="AU34" s="161">
        <v>11</v>
      </c>
      <c r="AV34" s="160">
        <v>12</v>
      </c>
      <c r="AW34" s="161">
        <v>13</v>
      </c>
      <c r="AX34" s="160">
        <v>14</v>
      </c>
      <c r="AY34" s="161">
        <v>15</v>
      </c>
      <c r="AZ34" s="160">
        <v>16</v>
      </c>
      <c r="BA34" s="159">
        <v>17</v>
      </c>
      <c r="BB34" s="158">
        <v>18</v>
      </c>
    </row>
    <row r="35" spans="1:55" ht="19.5" thickBot="1">
      <c r="A35" s="73"/>
      <c r="B35" s="124"/>
      <c r="C35" s="128" t="s">
        <v>119</v>
      </c>
      <c r="D35" s="126" t="s">
        <v>204</v>
      </c>
      <c r="E35" s="126"/>
      <c r="F35" s="125">
        <v>42159000</v>
      </c>
      <c r="G35" s="71"/>
      <c r="H35" s="125">
        <v>22159000</v>
      </c>
      <c r="I35" s="69">
        <f t="shared" si="2"/>
        <v>-0.47439455395052066</v>
      </c>
      <c r="J35" s="68">
        <f t="shared" si="3"/>
        <v>-20000000</v>
      </c>
      <c r="K35" s="71"/>
      <c r="L35" s="125">
        <v>21000000</v>
      </c>
      <c r="M35" s="69">
        <f t="shared" si="6"/>
        <v>-5.2303804323299841E-2</v>
      </c>
      <c r="N35" s="68">
        <f t="shared" si="5"/>
        <v>-1159000</v>
      </c>
      <c r="O35" s="67"/>
      <c r="Q35" s="89"/>
      <c r="R35" s="157"/>
      <c r="S35" s="157" t="s">
        <v>203</v>
      </c>
      <c r="T35" s="155">
        <f>T6+T7+T10+T15+T21+T25+T28+T31</f>
        <v>9913640990</v>
      </c>
      <c r="U35" s="154">
        <f>U6+U7+U10+U15+U21+U25+U28+U31</f>
        <v>8824970200</v>
      </c>
      <c r="V35" s="153">
        <f>V6+V7+V10+V15+V21+V25+V28+V31</f>
        <v>8561992777</v>
      </c>
      <c r="W35" s="156"/>
      <c r="X35" s="155">
        <f>X6+X7+X10+X15+X21+X25+X28+X31</f>
        <v>10348976297</v>
      </c>
      <c r="Y35" s="154">
        <f>Y6+Y7+Y10+Y15+Y21+Y25+Y28+Y31</f>
        <v>10089071334</v>
      </c>
      <c r="Z35" s="153">
        <f>Z6+Z7+Z10+Z15+Z21+Z25+Z28+Z31</f>
        <v>10084473559</v>
      </c>
      <c r="AA35" s="156"/>
      <c r="AB35" s="155">
        <f>AB6+AB7+AB10+AB15+AB21+AB25+AB28+AB31</f>
        <v>10281036889</v>
      </c>
      <c r="AC35" s="154">
        <f>AC6+AC7+AC10+AC15+AC21+AC25+AC28+AC31</f>
        <v>10229174261</v>
      </c>
      <c r="AD35" s="153">
        <f>AD6+AD7+AD10+AD15+AD21+AD25+AD28+AD31</f>
        <v>9198926886</v>
      </c>
      <c r="AE35" s="88"/>
      <c r="AF35" s="152"/>
      <c r="AG35" s="152"/>
      <c r="AH35" s="87"/>
      <c r="AK35" s="111" t="s">
        <v>162</v>
      </c>
      <c r="AL35" s="151">
        <v>1808214075</v>
      </c>
      <c r="AM35" s="150">
        <v>85375116</v>
      </c>
      <c r="AN35" s="150">
        <v>1722838959</v>
      </c>
      <c r="AO35" s="149">
        <v>6492</v>
      </c>
      <c r="AP35" s="151">
        <v>1937062537</v>
      </c>
      <c r="AQ35" s="150">
        <v>87936369</v>
      </c>
      <c r="AR35" s="150">
        <v>0</v>
      </c>
      <c r="AS35" s="150">
        <v>1849126168</v>
      </c>
      <c r="AT35" s="149">
        <v>6492</v>
      </c>
      <c r="AU35" s="148">
        <v>1849126168</v>
      </c>
      <c r="AV35" s="147">
        <v>6492</v>
      </c>
      <c r="AW35" s="148">
        <v>0</v>
      </c>
      <c r="AX35" s="147">
        <v>0</v>
      </c>
      <c r="AY35" s="148">
        <v>0</v>
      </c>
      <c r="AZ35" s="147">
        <v>0</v>
      </c>
      <c r="BA35" s="148">
        <v>0</v>
      </c>
      <c r="BB35" s="147">
        <v>0</v>
      </c>
    </row>
    <row r="36" spans="1:55" ht="18.75" thickBot="1">
      <c r="A36" s="73"/>
      <c r="B36" s="124"/>
      <c r="C36" s="127"/>
      <c r="D36" s="267" t="s">
        <v>202</v>
      </c>
      <c r="E36" s="267"/>
      <c r="F36" s="125">
        <v>510000000</v>
      </c>
      <c r="G36" s="71"/>
      <c r="H36" s="125">
        <v>510000000</v>
      </c>
      <c r="I36" s="69">
        <f t="shared" si="2"/>
        <v>0</v>
      </c>
      <c r="J36" s="68">
        <f t="shared" si="3"/>
        <v>0</v>
      </c>
      <c r="K36" s="71"/>
      <c r="L36" s="125">
        <v>590000000</v>
      </c>
      <c r="M36" s="69">
        <f t="shared" si="6"/>
        <v>0.15686274509803932</v>
      </c>
      <c r="N36" s="68">
        <f t="shared" si="5"/>
        <v>80000000</v>
      </c>
      <c r="O36" s="67"/>
      <c r="R36" s="146"/>
      <c r="S36" s="146"/>
      <c r="T36" s="146"/>
      <c r="U36" s="146"/>
      <c r="V36" s="146"/>
      <c r="X36" s="146"/>
      <c r="Y36" s="146"/>
      <c r="Z36" s="146"/>
      <c r="AB36" s="146"/>
      <c r="AC36" s="146"/>
      <c r="AD36" s="146"/>
      <c r="AF36" s="146"/>
      <c r="AG36" s="146"/>
      <c r="AK36" s="106" t="s">
        <v>159</v>
      </c>
      <c r="AL36" s="105">
        <v>65164850711</v>
      </c>
      <c r="AM36" s="145">
        <v>1137281447</v>
      </c>
      <c r="AN36" s="145">
        <v>64027569264</v>
      </c>
      <c r="AO36" s="104">
        <v>229901</v>
      </c>
      <c r="AP36" s="105">
        <v>68449015900</v>
      </c>
      <c r="AQ36" s="145">
        <v>1120325107</v>
      </c>
      <c r="AR36" s="145">
        <v>0</v>
      </c>
      <c r="AS36" s="145">
        <v>67328690793</v>
      </c>
      <c r="AT36" s="104">
        <v>236165</v>
      </c>
      <c r="AU36" s="105">
        <v>67060869397</v>
      </c>
      <c r="AV36" s="103">
        <v>235601</v>
      </c>
      <c r="AW36" s="105">
        <v>0</v>
      </c>
      <c r="AX36" s="103">
        <v>0</v>
      </c>
      <c r="AY36" s="105">
        <v>267821396</v>
      </c>
      <c r="AZ36" s="103">
        <v>564</v>
      </c>
      <c r="BA36" s="105">
        <v>0</v>
      </c>
      <c r="BB36" s="103">
        <v>0</v>
      </c>
    </row>
    <row r="37" spans="1:55">
      <c r="A37" s="73"/>
      <c r="B37" s="124"/>
      <c r="C37" s="133" t="s">
        <v>201</v>
      </c>
      <c r="D37" s="133"/>
      <c r="E37" s="133"/>
      <c r="F37" s="132">
        <v>31478000</v>
      </c>
      <c r="G37" s="71"/>
      <c r="H37" s="132">
        <v>31478000</v>
      </c>
      <c r="I37" s="69">
        <f t="shared" si="2"/>
        <v>0</v>
      </c>
      <c r="J37" s="68">
        <f t="shared" si="3"/>
        <v>0</v>
      </c>
      <c r="K37" s="71"/>
      <c r="L37" s="132">
        <v>29900000</v>
      </c>
      <c r="M37" s="69">
        <f t="shared" si="6"/>
        <v>-5.0130249698201901E-2</v>
      </c>
      <c r="N37" s="68">
        <f t="shared" si="5"/>
        <v>-1578000</v>
      </c>
      <c r="O37" s="67"/>
      <c r="Q37" s="144"/>
      <c r="R37" s="142"/>
      <c r="S37" s="142"/>
      <c r="T37" s="142"/>
      <c r="U37" s="142"/>
      <c r="V37" s="142"/>
      <c r="W37" s="143"/>
      <c r="X37" s="142"/>
      <c r="Y37" s="142"/>
      <c r="Z37" s="142"/>
      <c r="AA37" s="143"/>
      <c r="AB37" s="142"/>
      <c r="AC37" s="142"/>
      <c r="AD37" s="142"/>
      <c r="AE37" s="143"/>
      <c r="AF37" s="142"/>
      <c r="AG37" s="142"/>
      <c r="AH37" s="141"/>
    </row>
    <row r="38" spans="1:55">
      <c r="A38" s="73"/>
      <c r="B38" s="124"/>
      <c r="C38" s="128" t="s">
        <v>119</v>
      </c>
      <c r="D38" s="126" t="s">
        <v>200</v>
      </c>
      <c r="E38" s="126"/>
      <c r="F38" s="125">
        <v>1516000</v>
      </c>
      <c r="G38" s="71"/>
      <c r="H38" s="125">
        <v>1516000</v>
      </c>
      <c r="I38" s="69">
        <f t="shared" si="2"/>
        <v>0</v>
      </c>
      <c r="J38" s="68">
        <f t="shared" si="3"/>
        <v>0</v>
      </c>
      <c r="K38" s="71"/>
      <c r="L38" s="125">
        <v>1500000</v>
      </c>
      <c r="M38" s="69">
        <f t="shared" si="6"/>
        <v>-1.0554089709762571E-2</v>
      </c>
      <c r="N38" s="68">
        <f t="shared" si="5"/>
        <v>-16000</v>
      </c>
      <c r="O38" s="67"/>
      <c r="Q38" s="94"/>
      <c r="R38" s="85" t="s">
        <v>199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140" t="s">
        <v>75</v>
      </c>
      <c r="AH38" s="90"/>
    </row>
    <row r="39" spans="1:55" ht="27.75" customHeight="1" thickBot="1">
      <c r="A39" s="73"/>
      <c r="B39" s="124"/>
      <c r="C39" s="127"/>
      <c r="D39" s="267" t="s">
        <v>198</v>
      </c>
      <c r="E39" s="267"/>
      <c r="F39" s="125">
        <v>29962000</v>
      </c>
      <c r="G39" s="71"/>
      <c r="H39" s="125">
        <v>29962000</v>
      </c>
      <c r="I39" s="69">
        <f t="shared" si="2"/>
        <v>0</v>
      </c>
      <c r="J39" s="68">
        <f t="shared" si="3"/>
        <v>0</v>
      </c>
      <c r="K39" s="71"/>
      <c r="L39" s="125">
        <v>28400000</v>
      </c>
      <c r="M39" s="69">
        <f t="shared" si="6"/>
        <v>-5.2132701421800931E-2</v>
      </c>
      <c r="N39" s="68">
        <f t="shared" si="5"/>
        <v>-1562000</v>
      </c>
      <c r="O39" s="67"/>
      <c r="Q39" s="94"/>
      <c r="R39" s="91"/>
      <c r="S39" s="91"/>
      <c r="T39" s="91"/>
      <c r="U39" s="91"/>
      <c r="V39" s="91"/>
      <c r="W39" s="91"/>
      <c r="X39" s="91"/>
      <c r="Y39" s="91"/>
      <c r="Z39" s="139" t="s">
        <v>197</v>
      </c>
      <c r="AA39" s="91"/>
      <c r="AB39" s="91"/>
      <c r="AC39" s="91"/>
      <c r="AD39" s="91"/>
      <c r="AE39" s="91"/>
      <c r="AF39" s="91"/>
      <c r="AG39" s="91"/>
      <c r="AH39" s="90"/>
      <c r="AJ39" s="138" t="s">
        <v>196</v>
      </c>
    </row>
    <row r="40" spans="1:55" ht="66" customHeight="1" thickBot="1">
      <c r="A40" s="73"/>
      <c r="B40" s="124"/>
      <c r="C40" s="287" t="s">
        <v>195</v>
      </c>
      <c r="D40" s="288"/>
      <c r="E40" s="288"/>
      <c r="F40" s="132">
        <v>26000000</v>
      </c>
      <c r="G40" s="71"/>
      <c r="H40" s="132">
        <v>12710000</v>
      </c>
      <c r="I40" s="69">
        <f t="shared" si="2"/>
        <v>-0.51115384615384618</v>
      </c>
      <c r="J40" s="68">
        <f t="shared" si="3"/>
        <v>-13290000</v>
      </c>
      <c r="K40" s="71"/>
      <c r="L40" s="132">
        <v>7000000</v>
      </c>
      <c r="M40" s="69">
        <f t="shared" si="6"/>
        <v>-0.44925255704169942</v>
      </c>
      <c r="N40" s="68">
        <f t="shared" si="5"/>
        <v>-5710000</v>
      </c>
      <c r="O40" s="67"/>
      <c r="Q40" s="94"/>
      <c r="R40" s="84" t="s">
        <v>194</v>
      </c>
      <c r="S40" s="84" t="s">
        <v>131</v>
      </c>
      <c r="T40" s="84" t="s">
        <v>193</v>
      </c>
      <c r="U40" s="84" t="s">
        <v>192</v>
      </c>
      <c r="V40" s="84" t="s">
        <v>191</v>
      </c>
      <c r="W40" s="84"/>
      <c r="X40" s="84" t="s">
        <v>190</v>
      </c>
      <c r="Y40" s="84" t="s">
        <v>189</v>
      </c>
      <c r="Z40" s="84" t="s">
        <v>188</v>
      </c>
      <c r="AA40" s="84"/>
      <c r="AB40" s="84" t="s">
        <v>187</v>
      </c>
      <c r="AC40" s="84"/>
      <c r="AD40" s="84" t="s">
        <v>186</v>
      </c>
      <c r="AE40" s="84"/>
      <c r="AF40" s="84"/>
      <c r="AG40" s="84"/>
      <c r="AH40" s="90"/>
      <c r="AK40" s="137"/>
      <c r="AL40" s="264" t="s">
        <v>185</v>
      </c>
      <c r="AM40" s="265"/>
      <c r="AN40" s="266"/>
      <c r="AO40" s="264" t="s">
        <v>184</v>
      </c>
      <c r="AP40" s="265"/>
      <c r="AQ40" s="266"/>
      <c r="AR40" s="264" t="s">
        <v>183</v>
      </c>
      <c r="AS40" s="265"/>
      <c r="AT40" s="266"/>
      <c r="AU40" s="264" t="s">
        <v>182</v>
      </c>
      <c r="AV40" s="265"/>
      <c r="AW40" s="266"/>
      <c r="AX40" s="264" t="s">
        <v>181</v>
      </c>
      <c r="AY40" s="265"/>
      <c r="AZ40" s="266"/>
      <c r="BA40" s="136" t="s">
        <v>180</v>
      </c>
      <c r="BB40" s="135"/>
      <c r="BC40" s="134"/>
    </row>
    <row r="41" spans="1:55">
      <c r="A41" s="73"/>
      <c r="B41" s="124"/>
      <c r="C41" s="133" t="s">
        <v>179</v>
      </c>
      <c r="D41" s="133"/>
      <c r="E41" s="133"/>
      <c r="F41" s="132">
        <v>502000000</v>
      </c>
      <c r="G41" s="71"/>
      <c r="H41" s="132">
        <v>501891400</v>
      </c>
      <c r="I41" s="69">
        <f t="shared" si="2"/>
        <v>-2.1633466135462243E-4</v>
      </c>
      <c r="J41" s="68">
        <f t="shared" si="3"/>
        <v>-108600</v>
      </c>
      <c r="K41" s="71"/>
      <c r="L41" s="132">
        <v>981800000</v>
      </c>
      <c r="M41" s="69">
        <f t="shared" si="6"/>
        <v>0.9562000863134934</v>
      </c>
      <c r="N41" s="68">
        <f t="shared" si="5"/>
        <v>479908600</v>
      </c>
      <c r="O41" s="67"/>
      <c r="Q41" s="94"/>
      <c r="R41" s="83">
        <v>2014</v>
      </c>
      <c r="S41" s="82" t="s">
        <v>122</v>
      </c>
      <c r="T41" s="81">
        <v>10000</v>
      </c>
      <c r="U41" s="81">
        <v>0</v>
      </c>
      <c r="V41" s="81">
        <v>0</v>
      </c>
      <c r="W41" s="81"/>
      <c r="X41" s="81">
        <v>649453000</v>
      </c>
      <c r="Y41" s="81">
        <v>509259000</v>
      </c>
      <c r="Z41" s="81">
        <v>649463000</v>
      </c>
      <c r="AA41" s="81"/>
      <c r="AB41" s="81">
        <v>10415640990</v>
      </c>
      <c r="AC41" s="81"/>
      <c r="AD41" s="112">
        <f>AB41/AB42</f>
        <v>8.5986761519373633E-3</v>
      </c>
      <c r="AE41" s="81"/>
      <c r="AF41" s="131"/>
      <c r="AG41" s="81"/>
      <c r="AH41" s="90"/>
      <c r="AK41" s="120"/>
      <c r="AL41" s="119" t="s">
        <v>178</v>
      </c>
      <c r="AM41" s="130" t="s">
        <v>173</v>
      </c>
      <c r="AN41" s="129"/>
      <c r="AO41" s="119" t="s">
        <v>178</v>
      </c>
      <c r="AP41" s="130" t="s">
        <v>173</v>
      </c>
      <c r="AQ41" s="129"/>
      <c r="AR41" s="119" t="s">
        <v>178</v>
      </c>
      <c r="AS41" s="130" t="s">
        <v>173</v>
      </c>
      <c r="AT41" s="129"/>
      <c r="AU41" s="119" t="s">
        <v>178</v>
      </c>
      <c r="AV41" s="130" t="s">
        <v>173</v>
      </c>
      <c r="AW41" s="129"/>
      <c r="AX41" s="119" t="s">
        <v>178</v>
      </c>
      <c r="AY41" s="130" t="s">
        <v>173</v>
      </c>
      <c r="AZ41" s="129"/>
      <c r="BA41" s="119" t="s">
        <v>178</v>
      </c>
      <c r="BB41" s="130" t="s">
        <v>173</v>
      </c>
      <c r="BC41" s="129"/>
    </row>
    <row r="42" spans="1:55">
      <c r="A42" s="73"/>
      <c r="B42" s="124"/>
      <c r="C42" s="128" t="s">
        <v>119</v>
      </c>
      <c r="D42" s="126" t="s">
        <v>177</v>
      </c>
      <c r="E42" s="126"/>
      <c r="F42" s="125">
        <v>500000000</v>
      </c>
      <c r="G42" s="71"/>
      <c r="H42" s="125">
        <v>500000000</v>
      </c>
      <c r="I42" s="69">
        <f t="shared" si="2"/>
        <v>0</v>
      </c>
      <c r="J42" s="68">
        <f t="shared" si="3"/>
        <v>0</v>
      </c>
      <c r="K42" s="71"/>
      <c r="L42" s="125">
        <v>800000000</v>
      </c>
      <c r="M42" s="69">
        <f t="shared" si="6"/>
        <v>0.60000000000000009</v>
      </c>
      <c r="N42" s="68">
        <f t="shared" si="5"/>
        <v>300000000</v>
      </c>
      <c r="O42" s="67"/>
      <c r="Q42" s="94"/>
      <c r="R42" s="80"/>
      <c r="S42" s="79" t="s">
        <v>160</v>
      </c>
      <c r="T42" s="78">
        <v>562536991000</v>
      </c>
      <c r="U42" s="78">
        <v>382881868215</v>
      </c>
      <c r="V42" s="78">
        <v>340334500326</v>
      </c>
      <c r="W42" s="78"/>
      <c r="X42" s="78">
        <v>153888649750</v>
      </c>
      <c r="Y42" s="78">
        <v>98025537898</v>
      </c>
      <c r="Z42" s="78">
        <v>1099307508965</v>
      </c>
      <c r="AA42" s="78"/>
      <c r="AB42" s="78">
        <v>1211307508965</v>
      </c>
      <c r="AC42" s="78"/>
      <c r="AD42" s="107">
        <f>(AB41-F16)/AB42</f>
        <v>5.728785579748691E-3</v>
      </c>
      <c r="AE42" s="78"/>
      <c r="AF42" s="78"/>
      <c r="AG42" s="78"/>
      <c r="AH42" s="90"/>
      <c r="AK42" s="123" t="s">
        <v>176</v>
      </c>
      <c r="AL42" s="119" t="s">
        <v>175</v>
      </c>
      <c r="AM42" s="122" t="s">
        <v>174</v>
      </c>
      <c r="AN42" s="117" t="s">
        <v>173</v>
      </c>
      <c r="AO42" s="119" t="s">
        <v>175</v>
      </c>
      <c r="AP42" s="122" t="s">
        <v>174</v>
      </c>
      <c r="AQ42" s="117" t="s">
        <v>173</v>
      </c>
      <c r="AR42" s="119" t="s">
        <v>175</v>
      </c>
      <c r="AS42" s="122" t="s">
        <v>174</v>
      </c>
      <c r="AT42" s="117" t="s">
        <v>173</v>
      </c>
      <c r="AU42" s="119" t="s">
        <v>175</v>
      </c>
      <c r="AV42" s="122" t="s">
        <v>174</v>
      </c>
      <c r="AW42" s="117" t="s">
        <v>173</v>
      </c>
      <c r="AX42" s="119" t="s">
        <v>175</v>
      </c>
      <c r="AY42" s="122" t="s">
        <v>174</v>
      </c>
      <c r="AZ42" s="117" t="s">
        <v>173</v>
      </c>
      <c r="BA42" s="119" t="s">
        <v>175</v>
      </c>
      <c r="BB42" s="122" t="s">
        <v>174</v>
      </c>
      <c r="BC42" s="117" t="s">
        <v>173</v>
      </c>
    </row>
    <row r="43" spans="1:55">
      <c r="A43" s="73"/>
      <c r="B43" s="124"/>
      <c r="C43" s="127"/>
      <c r="D43" s="126" t="s">
        <v>172</v>
      </c>
      <c r="E43" s="126"/>
      <c r="F43" s="125">
        <v>2000000</v>
      </c>
      <c r="G43" s="71"/>
      <c r="H43" s="125">
        <v>1891400</v>
      </c>
      <c r="I43" s="69">
        <f t="shared" si="2"/>
        <v>-5.4300000000000015E-2</v>
      </c>
      <c r="J43" s="68">
        <f t="shared" si="3"/>
        <v>-108600</v>
      </c>
      <c r="K43" s="71"/>
      <c r="L43" s="125">
        <v>181800000</v>
      </c>
      <c r="M43" s="69">
        <f t="shared" si="6"/>
        <v>95.119276726234531</v>
      </c>
      <c r="N43" s="68">
        <f t="shared" si="5"/>
        <v>179908600</v>
      </c>
      <c r="O43" s="67"/>
      <c r="Q43" s="94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0"/>
      <c r="AK43" s="120"/>
      <c r="AL43" s="119" t="s">
        <v>171</v>
      </c>
      <c r="AM43" s="122" t="s">
        <v>170</v>
      </c>
      <c r="AN43" s="117" t="s">
        <v>169</v>
      </c>
      <c r="AO43" s="119" t="s">
        <v>171</v>
      </c>
      <c r="AP43" s="122" t="s">
        <v>170</v>
      </c>
      <c r="AQ43" s="117" t="s">
        <v>169</v>
      </c>
      <c r="AR43" s="119" t="s">
        <v>171</v>
      </c>
      <c r="AS43" s="122" t="s">
        <v>170</v>
      </c>
      <c r="AT43" s="117" t="s">
        <v>169</v>
      </c>
      <c r="AU43" s="119" t="s">
        <v>171</v>
      </c>
      <c r="AV43" s="122" t="s">
        <v>170</v>
      </c>
      <c r="AW43" s="117" t="s">
        <v>169</v>
      </c>
      <c r="AX43" s="119" t="s">
        <v>171</v>
      </c>
      <c r="AY43" s="122" t="s">
        <v>170</v>
      </c>
      <c r="AZ43" s="117" t="s">
        <v>169</v>
      </c>
      <c r="BA43" s="119" t="s">
        <v>171</v>
      </c>
      <c r="BB43" s="122" t="s">
        <v>170</v>
      </c>
      <c r="BC43" s="117" t="s">
        <v>169</v>
      </c>
    </row>
    <row r="44" spans="1:55">
      <c r="A44" s="7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67"/>
      <c r="Q44" s="94"/>
      <c r="R44" s="83">
        <v>2015</v>
      </c>
      <c r="S44" s="82" t="s">
        <v>122</v>
      </c>
      <c r="T44" s="81">
        <v>10000</v>
      </c>
      <c r="U44" s="81">
        <v>0</v>
      </c>
      <c r="V44" s="81">
        <v>0</v>
      </c>
      <c r="W44" s="81"/>
      <c r="X44" s="81">
        <v>264691000</v>
      </c>
      <c r="Y44" s="81">
        <v>0</v>
      </c>
      <c r="Z44" s="81">
        <f>X44+T44</f>
        <v>264701000</v>
      </c>
      <c r="AA44" s="81"/>
      <c r="AB44" s="81">
        <v>10850867697</v>
      </c>
      <c r="AC44" s="81"/>
      <c r="AD44" s="112">
        <f>AB44/AB45</f>
        <v>8.9050859744320872E-3</v>
      </c>
      <c r="AE44" s="81"/>
      <c r="AF44" s="81"/>
      <c r="AG44" s="81"/>
      <c r="AH44" s="90"/>
      <c r="AK44" s="123"/>
      <c r="AL44" s="119" t="s">
        <v>168</v>
      </c>
      <c r="AM44" s="122" t="s">
        <v>167</v>
      </c>
      <c r="AN44" s="117"/>
      <c r="AO44" s="119" t="s">
        <v>168</v>
      </c>
      <c r="AP44" s="122" t="s">
        <v>167</v>
      </c>
      <c r="AQ44" s="117"/>
      <c r="AR44" s="119" t="s">
        <v>168</v>
      </c>
      <c r="AS44" s="122" t="s">
        <v>167</v>
      </c>
      <c r="AT44" s="117"/>
      <c r="AU44" s="119" t="s">
        <v>168</v>
      </c>
      <c r="AV44" s="122" t="s">
        <v>167</v>
      </c>
      <c r="AW44" s="117"/>
      <c r="AX44" s="119" t="s">
        <v>168</v>
      </c>
      <c r="AY44" s="122" t="s">
        <v>167</v>
      </c>
      <c r="AZ44" s="117"/>
      <c r="BA44" s="119" t="s">
        <v>168</v>
      </c>
      <c r="BB44" s="122" t="s">
        <v>167</v>
      </c>
      <c r="BC44" s="117"/>
    </row>
    <row r="45" spans="1:55">
      <c r="A45" s="73"/>
      <c r="B45" s="121" t="s">
        <v>166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67"/>
      <c r="Q45" s="94"/>
      <c r="R45" s="80"/>
      <c r="S45" s="79" t="s">
        <v>160</v>
      </c>
      <c r="T45" s="78">
        <v>575084758000</v>
      </c>
      <c r="U45" s="78">
        <v>400515624287</v>
      </c>
      <c r="V45" s="78">
        <v>356231313291</v>
      </c>
      <c r="W45" s="78"/>
      <c r="X45" s="78">
        <v>142901912711</v>
      </c>
      <c r="Y45" s="78">
        <v>86733031288</v>
      </c>
      <c r="Z45" s="78">
        <v>1118502294998</v>
      </c>
      <c r="AA45" s="78"/>
      <c r="AB45" s="78">
        <v>1218502294998</v>
      </c>
      <c r="AC45" s="78"/>
      <c r="AD45" s="107">
        <f>(AB44-H16)/AB45</f>
        <v>6.0353287984673603E-3</v>
      </c>
      <c r="AE45" s="78"/>
      <c r="AF45" s="78"/>
      <c r="AG45" s="78"/>
      <c r="AH45" s="90"/>
      <c r="AK45" s="120"/>
      <c r="AL45" s="119" t="s">
        <v>75</v>
      </c>
      <c r="AM45" s="118" t="s">
        <v>165</v>
      </c>
      <c r="AN45" s="117" t="s">
        <v>75</v>
      </c>
      <c r="AO45" s="119" t="s">
        <v>75</v>
      </c>
      <c r="AP45" s="118" t="s">
        <v>165</v>
      </c>
      <c r="AQ45" s="117" t="s">
        <v>75</v>
      </c>
      <c r="AR45" s="119" t="s">
        <v>75</v>
      </c>
      <c r="AS45" s="118" t="s">
        <v>165</v>
      </c>
      <c r="AT45" s="117" t="s">
        <v>75</v>
      </c>
      <c r="AU45" s="119" t="s">
        <v>75</v>
      </c>
      <c r="AV45" s="118" t="s">
        <v>165</v>
      </c>
      <c r="AW45" s="117" t="s">
        <v>75</v>
      </c>
      <c r="AX45" s="119" t="s">
        <v>75</v>
      </c>
      <c r="AY45" s="118" t="s">
        <v>165</v>
      </c>
      <c r="AZ45" s="117" t="s">
        <v>75</v>
      </c>
      <c r="BA45" s="119" t="s">
        <v>75</v>
      </c>
      <c r="BB45" s="118" t="s">
        <v>165</v>
      </c>
      <c r="BC45" s="117" t="s">
        <v>75</v>
      </c>
    </row>
    <row r="46" spans="1:55" ht="17.25" thickBot="1">
      <c r="A46" s="73"/>
      <c r="B46" s="72"/>
      <c r="C46" s="86" t="s">
        <v>164</v>
      </c>
      <c r="D46" s="86"/>
      <c r="E46" s="86"/>
      <c r="F46" s="70">
        <v>135045220</v>
      </c>
      <c r="G46" s="71"/>
      <c r="H46" s="70">
        <v>129445694</v>
      </c>
      <c r="I46" s="69">
        <f>IF(H46&lt;=0,"",((H46/F46)-1))</f>
        <v>-4.1464081438795097E-2</v>
      </c>
      <c r="J46" s="68">
        <f t="shared" ref="J46:J66" si="7">IF(H46&lt;=0,"",(H46-F46))</f>
        <v>-5599526</v>
      </c>
      <c r="K46" s="71"/>
      <c r="L46" s="70">
        <v>137500570</v>
      </c>
      <c r="M46" s="69">
        <f t="shared" ref="M46:M66" si="8">IF(L46&lt;=0,"",((L46/H46)-1))</f>
        <v>6.2225909190922968E-2</v>
      </c>
      <c r="N46" s="68">
        <f t="shared" ref="N46:N66" si="9">IF(L46&lt;=0,"",(L46-H46))</f>
        <v>8054876</v>
      </c>
      <c r="O46" s="67"/>
      <c r="Q46" s="94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0"/>
      <c r="AK46" s="116"/>
      <c r="AL46" s="115">
        <v>1</v>
      </c>
      <c r="AM46" s="114">
        <v>2</v>
      </c>
      <c r="AN46" s="114">
        <v>3</v>
      </c>
      <c r="AO46" s="115">
        <v>4</v>
      </c>
      <c r="AP46" s="114">
        <v>5</v>
      </c>
      <c r="AQ46" s="114">
        <v>6</v>
      </c>
      <c r="AR46" s="115">
        <v>7</v>
      </c>
      <c r="AS46" s="114">
        <v>8</v>
      </c>
      <c r="AT46" s="114">
        <v>9</v>
      </c>
      <c r="AU46" s="115">
        <v>10</v>
      </c>
      <c r="AV46" s="114">
        <v>11</v>
      </c>
      <c r="AW46" s="114">
        <v>12</v>
      </c>
      <c r="AX46" s="115">
        <v>13</v>
      </c>
      <c r="AY46" s="114">
        <v>14</v>
      </c>
      <c r="AZ46" s="114">
        <v>15</v>
      </c>
      <c r="BA46" s="115">
        <v>16</v>
      </c>
      <c r="BB46" s="114">
        <v>17</v>
      </c>
      <c r="BC46" s="113">
        <v>18</v>
      </c>
    </row>
    <row r="47" spans="1:55" ht="19.5" thickBot="1">
      <c r="A47" s="73"/>
      <c r="B47" s="72"/>
      <c r="C47" s="86" t="s">
        <v>163</v>
      </c>
      <c r="D47" s="86"/>
      <c r="E47" s="86"/>
      <c r="F47" s="70">
        <v>45141955</v>
      </c>
      <c r="G47" s="71"/>
      <c r="H47" s="70">
        <v>43241516</v>
      </c>
      <c r="I47" s="69">
        <f>IF(H47&lt;=0,"",((H47/F47)-1))</f>
        <v>-4.2099173595826711E-2</v>
      </c>
      <c r="J47" s="68">
        <f t="shared" si="7"/>
        <v>-1900439</v>
      </c>
      <c r="K47" s="71"/>
      <c r="L47" s="70">
        <v>45979154</v>
      </c>
      <c r="M47" s="69">
        <f t="shared" si="8"/>
        <v>6.3310407525952517E-2</v>
      </c>
      <c r="N47" s="68">
        <f t="shared" si="9"/>
        <v>2737638</v>
      </c>
      <c r="O47" s="67"/>
      <c r="Q47" s="94"/>
      <c r="R47" s="83">
        <v>2016</v>
      </c>
      <c r="S47" s="82" t="s">
        <v>122</v>
      </c>
      <c r="T47" s="81">
        <v>10000</v>
      </c>
      <c r="U47" s="81">
        <v>0</v>
      </c>
      <c r="V47" s="81">
        <v>0</v>
      </c>
      <c r="W47" s="81"/>
      <c r="X47" s="81">
        <v>122756000</v>
      </c>
      <c r="Y47" s="81">
        <v>0</v>
      </c>
      <c r="Z47" s="81">
        <f>T47+X47</f>
        <v>122766000</v>
      </c>
      <c r="AA47" s="81"/>
      <c r="AB47" s="81">
        <v>11262836889</v>
      </c>
      <c r="AC47" s="81"/>
      <c r="AD47" s="112">
        <f>AB47/AB48</f>
        <v>9.0152289100260841E-3</v>
      </c>
      <c r="AE47" s="81"/>
      <c r="AF47" s="81"/>
      <c r="AG47" s="81"/>
      <c r="AH47" s="90"/>
      <c r="AK47" s="111" t="s">
        <v>162</v>
      </c>
      <c r="AL47" s="110">
        <v>1748428290</v>
      </c>
      <c r="AM47" s="109">
        <v>6540</v>
      </c>
      <c r="AN47" s="252">
        <v>21088</v>
      </c>
      <c r="AO47" s="110">
        <v>1821782843</v>
      </c>
      <c r="AP47" s="109">
        <v>6535</v>
      </c>
      <c r="AQ47" s="253">
        <v>21907</v>
      </c>
      <c r="AR47" s="110">
        <v>1917768861</v>
      </c>
      <c r="AS47" s="109">
        <v>6597</v>
      </c>
      <c r="AT47" s="253">
        <v>22724</v>
      </c>
      <c r="AU47" s="110">
        <v>1966896221</v>
      </c>
      <c r="AV47" s="109">
        <v>6601</v>
      </c>
      <c r="AW47" s="253">
        <v>23282</v>
      </c>
      <c r="AX47" s="110">
        <v>1939582062</v>
      </c>
      <c r="AY47" s="109">
        <v>6755</v>
      </c>
      <c r="AZ47" s="253">
        <v>22743</v>
      </c>
      <c r="BA47" s="110">
        <v>2074563107</v>
      </c>
      <c r="BB47" s="109">
        <v>6762</v>
      </c>
      <c r="BC47" s="253">
        <v>24345</v>
      </c>
    </row>
    <row r="48" spans="1:55" ht="18.75" thickBot="1">
      <c r="A48" s="73"/>
      <c r="B48" s="72"/>
      <c r="C48" s="86" t="s">
        <v>161</v>
      </c>
      <c r="D48" s="86"/>
      <c r="E48" s="86"/>
      <c r="F48" s="70">
        <v>1234112</v>
      </c>
      <c r="G48" s="71"/>
      <c r="H48" s="70">
        <v>1189331</v>
      </c>
      <c r="I48" s="69">
        <f>IF(H48&lt;=0,"",((H48/F48)-1))</f>
        <v>-3.6286009697661159E-2</v>
      </c>
      <c r="J48" s="68">
        <f t="shared" si="7"/>
        <v>-44781</v>
      </c>
      <c r="K48" s="71"/>
      <c r="L48" s="70">
        <v>1263581</v>
      </c>
      <c r="M48" s="69">
        <f t="shared" si="8"/>
        <v>6.2430055215915603E-2</v>
      </c>
      <c r="N48" s="68">
        <f t="shared" si="9"/>
        <v>74250</v>
      </c>
      <c r="O48" s="67"/>
      <c r="Q48" s="94"/>
      <c r="R48" s="80"/>
      <c r="S48" s="79" t="s">
        <v>160</v>
      </c>
      <c r="T48" s="78">
        <v>619726500910</v>
      </c>
      <c r="U48" s="78">
        <v>421986871016</v>
      </c>
      <c r="V48" s="78">
        <v>375309408166</v>
      </c>
      <c r="W48" s="78"/>
      <c r="X48" s="78">
        <v>137598986241</v>
      </c>
      <c r="Y48" s="78">
        <v>92909566387</v>
      </c>
      <c r="Z48" s="78">
        <v>1179312358167</v>
      </c>
      <c r="AA48" s="78"/>
      <c r="AB48" s="78">
        <v>1249312358167</v>
      </c>
      <c r="AC48" s="78"/>
      <c r="AD48" s="107">
        <f>(AB47-L16)/AB48</f>
        <v>6.2674963325331391E-3</v>
      </c>
      <c r="AE48" s="78"/>
      <c r="AF48" s="78"/>
      <c r="AG48" s="78"/>
      <c r="AH48" s="90"/>
      <c r="AK48" s="106" t="s">
        <v>159</v>
      </c>
      <c r="AL48" s="105">
        <v>130196173360</v>
      </c>
      <c r="AM48" s="104">
        <v>416788</v>
      </c>
      <c r="AN48" s="104">
        <v>24428</v>
      </c>
      <c r="AO48" s="105">
        <v>132496688296.88</v>
      </c>
      <c r="AP48" s="104">
        <v>413892</v>
      </c>
      <c r="AQ48" s="103">
        <v>24908</v>
      </c>
      <c r="AR48" s="105">
        <v>134277668654</v>
      </c>
      <c r="AS48" s="104">
        <v>413595</v>
      </c>
      <c r="AT48" s="103">
        <v>25107</v>
      </c>
      <c r="AU48" s="105">
        <v>138489139673</v>
      </c>
      <c r="AV48" s="104">
        <v>416645</v>
      </c>
      <c r="AW48" s="103">
        <v>25880</v>
      </c>
      <c r="AX48" s="105">
        <v>139058971262</v>
      </c>
      <c r="AY48" s="104">
        <v>423962</v>
      </c>
      <c r="AZ48" s="103">
        <v>25880</v>
      </c>
      <c r="BA48" s="105">
        <v>148846932636</v>
      </c>
      <c r="BB48" s="104">
        <v>436238</v>
      </c>
      <c r="BC48" s="103">
        <v>27008</v>
      </c>
    </row>
    <row r="49" spans="1:34">
      <c r="A49" s="73"/>
      <c r="B49" s="72"/>
      <c r="C49" s="86" t="s">
        <v>158</v>
      </c>
      <c r="D49" s="86"/>
      <c r="E49" s="86"/>
      <c r="F49" s="70">
        <v>123411220</v>
      </c>
      <c r="G49" s="71"/>
      <c r="H49" s="70">
        <v>19597491</v>
      </c>
      <c r="I49" s="69">
        <f>IF(H49&lt;=0,"",((H49/F49)-1))</f>
        <v>-0.84120170759190294</v>
      </c>
      <c r="J49" s="68">
        <f t="shared" si="7"/>
        <v>-103813729</v>
      </c>
      <c r="K49" s="71"/>
      <c r="L49" s="70">
        <v>22947974</v>
      </c>
      <c r="M49" s="69">
        <f t="shared" si="8"/>
        <v>0.17096489545523963</v>
      </c>
      <c r="N49" s="68">
        <f t="shared" si="9"/>
        <v>3350483</v>
      </c>
      <c r="O49" s="67"/>
      <c r="Q49" s="94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0"/>
    </row>
    <row r="50" spans="1:34" ht="17.25" thickBot="1">
      <c r="A50" s="73"/>
      <c r="B50" s="72"/>
      <c r="C50" s="86" t="s">
        <v>157</v>
      </c>
      <c r="D50" s="86"/>
      <c r="E50" s="86"/>
      <c r="F50" s="70">
        <v>0</v>
      </c>
      <c r="G50" s="71"/>
      <c r="H50" s="70">
        <v>99335623</v>
      </c>
      <c r="I50" s="69"/>
      <c r="J50" s="68">
        <f t="shared" si="7"/>
        <v>99335623</v>
      </c>
      <c r="K50" s="71"/>
      <c r="L50" s="70">
        <v>103410177</v>
      </c>
      <c r="M50" s="69">
        <f t="shared" si="8"/>
        <v>4.1018054520078895E-2</v>
      </c>
      <c r="N50" s="68">
        <f t="shared" si="9"/>
        <v>4074554</v>
      </c>
      <c r="O50" s="67"/>
      <c r="Q50" s="94"/>
      <c r="R50" s="91"/>
      <c r="S50" s="102" t="s">
        <v>156</v>
      </c>
      <c r="T50" s="101">
        <v>2013</v>
      </c>
      <c r="U50" s="101">
        <v>2014</v>
      </c>
      <c r="V50" s="101" t="s">
        <v>155</v>
      </c>
      <c r="W50" s="101"/>
      <c r="X50" s="101" t="s">
        <v>154</v>
      </c>
      <c r="Y50" s="101" t="s">
        <v>153</v>
      </c>
      <c r="Z50" s="101" t="s">
        <v>152</v>
      </c>
      <c r="AA50" s="91"/>
      <c r="AB50" s="91"/>
      <c r="AC50" s="98"/>
      <c r="AD50" s="91"/>
      <c r="AE50" s="91"/>
      <c r="AF50" s="91"/>
      <c r="AG50" s="91"/>
      <c r="AH50" s="90"/>
    </row>
    <row r="51" spans="1:34" ht="29.25" customHeight="1">
      <c r="A51" s="73"/>
      <c r="B51" s="72"/>
      <c r="C51" s="285" t="s">
        <v>151</v>
      </c>
      <c r="D51" s="286"/>
      <c r="E51" s="286"/>
      <c r="F51" s="70">
        <v>480980000</v>
      </c>
      <c r="G51" s="71"/>
      <c r="H51" s="70">
        <v>499901000</v>
      </c>
      <c r="I51" s="69">
        <f t="shared" ref="I51:I66" si="10">IF(H51&lt;=0,"",((H51/F51)-1))</f>
        <v>3.9338434030520952E-2</v>
      </c>
      <c r="J51" s="68">
        <f t="shared" si="7"/>
        <v>18921000</v>
      </c>
      <c r="K51" s="71"/>
      <c r="L51" s="70">
        <v>512223000</v>
      </c>
      <c r="M51" s="69">
        <f t="shared" si="8"/>
        <v>2.4648880478334689E-2</v>
      </c>
      <c r="N51" s="68">
        <f t="shared" si="9"/>
        <v>12322000</v>
      </c>
      <c r="O51" s="67"/>
      <c r="Q51" s="94"/>
      <c r="R51" s="91"/>
      <c r="S51" s="100" t="s">
        <v>150</v>
      </c>
      <c r="T51" s="99">
        <v>4077</v>
      </c>
      <c r="U51" s="99">
        <v>4261</v>
      </c>
      <c r="V51" s="99">
        <v>4482</v>
      </c>
      <c r="W51" s="99"/>
      <c r="X51" s="99">
        <v>4642</v>
      </c>
      <c r="Y51" s="99">
        <v>4821</v>
      </c>
      <c r="Z51" s="99">
        <v>5006</v>
      </c>
      <c r="AA51" s="91"/>
      <c r="AB51" s="91"/>
      <c r="AC51" s="98"/>
      <c r="AD51" s="91"/>
      <c r="AE51" s="91"/>
      <c r="AF51" s="91"/>
      <c r="AG51" s="91"/>
      <c r="AH51" s="90"/>
    </row>
    <row r="52" spans="1:34">
      <c r="A52" s="73"/>
      <c r="B52" s="72"/>
      <c r="C52" s="77" t="s">
        <v>119</v>
      </c>
      <c r="D52" s="75" t="s">
        <v>149</v>
      </c>
      <c r="E52" s="75"/>
      <c r="F52" s="74">
        <v>480980000</v>
      </c>
      <c r="G52" s="71"/>
      <c r="H52" s="74">
        <v>499901000</v>
      </c>
      <c r="I52" s="69">
        <f t="shared" si="10"/>
        <v>3.9338434030520952E-2</v>
      </c>
      <c r="J52" s="68">
        <f t="shared" si="7"/>
        <v>18921000</v>
      </c>
      <c r="K52" s="71"/>
      <c r="L52" s="74">
        <v>512223000</v>
      </c>
      <c r="M52" s="69">
        <f t="shared" si="8"/>
        <v>2.4648880478334689E-2</v>
      </c>
      <c r="N52" s="68">
        <f t="shared" si="9"/>
        <v>12322000</v>
      </c>
      <c r="O52" s="67"/>
      <c r="Q52" s="94"/>
      <c r="R52" s="91"/>
      <c r="S52" s="93" t="s">
        <v>148</v>
      </c>
      <c r="T52" s="95">
        <v>-5.0000000000000001E-3</v>
      </c>
      <c r="U52" s="95">
        <v>0.02</v>
      </c>
      <c r="V52" s="95">
        <v>4.4999999999999998E-2</v>
      </c>
      <c r="W52" s="95"/>
      <c r="X52" s="95">
        <v>2.7E-2</v>
      </c>
      <c r="Y52" s="95">
        <v>2.3E-2</v>
      </c>
      <c r="Z52" s="95">
        <v>2.3E-2</v>
      </c>
      <c r="AA52" s="91"/>
      <c r="AB52" s="91"/>
      <c r="AC52" s="91"/>
      <c r="AD52" s="91"/>
      <c r="AE52" s="91"/>
      <c r="AF52" s="91"/>
      <c r="AG52" s="91"/>
      <c r="AH52" s="90"/>
    </row>
    <row r="53" spans="1:34">
      <c r="A53" s="73"/>
      <c r="B53" s="72"/>
      <c r="C53" s="76"/>
      <c r="D53" s="97" t="s">
        <v>119</v>
      </c>
      <c r="E53" s="75" t="s">
        <v>147</v>
      </c>
      <c r="F53" s="74">
        <v>74901000</v>
      </c>
      <c r="G53" s="71"/>
      <c r="H53" s="74">
        <v>125559000</v>
      </c>
      <c r="I53" s="69">
        <f t="shared" si="10"/>
        <v>0.67633275924219971</v>
      </c>
      <c r="J53" s="68">
        <f t="shared" si="7"/>
        <v>50658000</v>
      </c>
      <c r="K53" s="71"/>
      <c r="L53" s="74">
        <v>87223000</v>
      </c>
      <c r="M53" s="69">
        <f t="shared" si="8"/>
        <v>-0.3053225973446746</v>
      </c>
      <c r="N53" s="68">
        <f t="shared" si="9"/>
        <v>-38336000</v>
      </c>
      <c r="O53" s="67"/>
      <c r="Q53" s="94"/>
      <c r="R53" s="91"/>
      <c r="S53" s="93" t="s">
        <v>146</v>
      </c>
      <c r="T53" s="95">
        <v>7.0000000000000001E-3</v>
      </c>
      <c r="U53" s="95">
        <v>1.4999999999999999E-2</v>
      </c>
      <c r="V53" s="95">
        <v>2.9000000000000001E-2</v>
      </c>
      <c r="W53" s="95"/>
      <c r="X53" s="95">
        <v>2.5000000000000001E-2</v>
      </c>
      <c r="Y53" s="95">
        <v>2.3E-2</v>
      </c>
      <c r="Z53" s="95">
        <v>2.1000000000000001E-2</v>
      </c>
      <c r="AA53" s="91"/>
      <c r="AB53" s="91"/>
      <c r="AC53" s="91"/>
      <c r="AD53" s="91"/>
      <c r="AE53" s="91"/>
      <c r="AF53" s="91"/>
      <c r="AG53" s="91"/>
      <c r="AH53" s="90"/>
    </row>
    <row r="54" spans="1:34">
      <c r="A54" s="73"/>
      <c r="B54" s="72"/>
      <c r="C54" s="96"/>
      <c r="D54" s="96"/>
      <c r="E54" s="75" t="s">
        <v>145</v>
      </c>
      <c r="F54" s="74">
        <v>406079000</v>
      </c>
      <c r="G54" s="71"/>
      <c r="H54" s="74">
        <v>374342000</v>
      </c>
      <c r="I54" s="69">
        <f t="shared" si="10"/>
        <v>-7.8154743288867401E-2</v>
      </c>
      <c r="J54" s="68">
        <f t="shared" si="7"/>
        <v>-31737000</v>
      </c>
      <c r="K54" s="71"/>
      <c r="L54" s="74">
        <v>425000000</v>
      </c>
      <c r="M54" s="69">
        <f t="shared" si="8"/>
        <v>0.13532545105812321</v>
      </c>
      <c r="N54" s="68">
        <f t="shared" si="9"/>
        <v>50658000</v>
      </c>
      <c r="O54" s="67"/>
      <c r="Q54" s="94"/>
      <c r="R54" s="91"/>
      <c r="S54" s="93" t="s">
        <v>144</v>
      </c>
      <c r="T54" s="95">
        <v>1.4E-2</v>
      </c>
      <c r="U54" s="95">
        <v>4.0000000000000001E-3</v>
      </c>
      <c r="V54" s="95">
        <v>4.0000000000000001E-3</v>
      </c>
      <c r="W54" s="95"/>
      <c r="X54" s="95">
        <v>1.0999999999999999E-2</v>
      </c>
      <c r="Y54" s="95">
        <v>1.9E-2</v>
      </c>
      <c r="Z54" s="95">
        <v>1.9E-2</v>
      </c>
      <c r="AA54" s="91"/>
      <c r="AB54" s="91"/>
      <c r="AC54" s="91"/>
      <c r="AD54" s="91"/>
      <c r="AE54" s="91"/>
      <c r="AF54" s="91"/>
      <c r="AG54" s="91"/>
      <c r="AH54" s="90"/>
    </row>
    <row r="55" spans="1:34">
      <c r="A55" s="73"/>
      <c r="B55" s="72"/>
      <c r="C55" s="76"/>
      <c r="D55" s="75" t="s">
        <v>143</v>
      </c>
      <c r="E55" s="76"/>
      <c r="F55" s="74">
        <v>0</v>
      </c>
      <c r="G55" s="71"/>
      <c r="H55" s="74">
        <v>0</v>
      </c>
      <c r="I55" s="69" t="str">
        <f t="shared" si="10"/>
        <v/>
      </c>
      <c r="J55" s="68" t="str">
        <f t="shared" si="7"/>
        <v/>
      </c>
      <c r="K55" s="71"/>
      <c r="L55" s="74">
        <v>0</v>
      </c>
      <c r="M55" s="69" t="str">
        <f t="shared" si="8"/>
        <v/>
      </c>
      <c r="N55" s="68" t="str">
        <f t="shared" si="9"/>
        <v/>
      </c>
      <c r="O55" s="67"/>
      <c r="Q55" s="94"/>
      <c r="R55" s="91"/>
      <c r="S55" s="93" t="s">
        <v>142</v>
      </c>
      <c r="T55" s="95">
        <v>2.3E-2</v>
      </c>
      <c r="U55" s="95">
        <v>1.7999999999999999E-2</v>
      </c>
      <c r="V55" s="95">
        <v>2.1999999999999999E-2</v>
      </c>
      <c r="W55" s="95"/>
      <c r="X55" s="95">
        <v>0.02</v>
      </c>
      <c r="Y55" s="95">
        <v>1.4999999999999999E-2</v>
      </c>
      <c r="Z55" s="95">
        <v>1.2999999999999999E-2</v>
      </c>
      <c r="AA55" s="91"/>
      <c r="AB55" s="91"/>
      <c r="AC55" s="91"/>
      <c r="AD55" s="91"/>
      <c r="AE55" s="91"/>
      <c r="AF55" s="91"/>
      <c r="AG55" s="91"/>
      <c r="AH55" s="90"/>
    </row>
    <row r="56" spans="1:34">
      <c r="A56" s="73"/>
      <c r="B56" s="72"/>
      <c r="C56" s="86" t="s">
        <v>141</v>
      </c>
      <c r="D56" s="86"/>
      <c r="E56" s="86"/>
      <c r="F56" s="70">
        <v>406079000</v>
      </c>
      <c r="G56" s="71"/>
      <c r="H56" s="70">
        <v>374342000</v>
      </c>
      <c r="I56" s="69">
        <f t="shared" si="10"/>
        <v>-7.8154743288867401E-2</v>
      </c>
      <c r="J56" s="68">
        <f t="shared" si="7"/>
        <v>-31737000</v>
      </c>
      <c r="K56" s="71"/>
      <c r="L56" s="70">
        <v>425000000</v>
      </c>
      <c r="M56" s="69">
        <f t="shared" si="8"/>
        <v>0.13532545105812321</v>
      </c>
      <c r="N56" s="68">
        <f t="shared" si="9"/>
        <v>50658000</v>
      </c>
      <c r="O56" s="67"/>
      <c r="Q56" s="94"/>
      <c r="R56" s="91"/>
      <c r="S56" s="93" t="s">
        <v>140</v>
      </c>
      <c r="T56" s="92"/>
      <c r="U56" s="92">
        <v>2.4E-2</v>
      </c>
      <c r="V56" s="92" t="s">
        <v>139</v>
      </c>
      <c r="W56" s="92"/>
      <c r="X56" s="92" t="s">
        <v>138</v>
      </c>
      <c r="Y56" s="92" t="s">
        <v>137</v>
      </c>
      <c r="Z56" s="92"/>
      <c r="AA56" s="91"/>
      <c r="AB56" s="91"/>
      <c r="AC56" s="91"/>
      <c r="AD56" s="91"/>
      <c r="AE56" s="91"/>
      <c r="AF56" s="91"/>
      <c r="AG56" s="91"/>
      <c r="AH56" s="90"/>
    </row>
    <row r="57" spans="1:34" ht="17.25" thickBot="1">
      <c r="A57" s="73"/>
      <c r="B57" s="72"/>
      <c r="C57" s="285" t="s">
        <v>136</v>
      </c>
      <c r="D57" s="286"/>
      <c r="E57" s="286"/>
      <c r="F57" s="70">
        <v>72558000</v>
      </c>
      <c r="G57" s="71"/>
      <c r="H57" s="70">
        <v>123216000</v>
      </c>
      <c r="I57" s="69">
        <f t="shared" si="10"/>
        <v>0.69817249648557023</v>
      </c>
      <c r="J57" s="68">
        <f t="shared" si="7"/>
        <v>50658000</v>
      </c>
      <c r="K57" s="71"/>
      <c r="L57" s="70">
        <v>84880000</v>
      </c>
      <c r="M57" s="69">
        <f t="shared" si="8"/>
        <v>-0.31112842487988568</v>
      </c>
      <c r="N57" s="68">
        <f t="shared" si="9"/>
        <v>-38336000</v>
      </c>
      <c r="O57" s="67"/>
      <c r="Q57" s="89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7"/>
    </row>
    <row r="58" spans="1:34">
      <c r="A58" s="73"/>
      <c r="B58" s="72"/>
      <c r="C58" s="86" t="s">
        <v>135</v>
      </c>
      <c r="D58" s="86"/>
      <c r="E58" s="86"/>
      <c r="F58" s="70">
        <v>1516000</v>
      </c>
      <c r="G58" s="71"/>
      <c r="H58" s="70">
        <v>1516000</v>
      </c>
      <c r="I58" s="69">
        <f t="shared" si="10"/>
        <v>0</v>
      </c>
      <c r="J58" s="68">
        <f t="shared" si="7"/>
        <v>0</v>
      </c>
      <c r="K58" s="71"/>
      <c r="L58" s="70">
        <v>1500000</v>
      </c>
      <c r="M58" s="69">
        <f t="shared" si="8"/>
        <v>-1.0554089709762571E-2</v>
      </c>
      <c r="N58" s="68">
        <f t="shared" si="9"/>
        <v>-16000</v>
      </c>
      <c r="O58" s="67"/>
    </row>
    <row r="59" spans="1:34">
      <c r="A59" s="73"/>
      <c r="B59" s="72"/>
      <c r="C59" s="86" t="s">
        <v>134</v>
      </c>
      <c r="D59" s="86"/>
      <c r="E59" s="86"/>
      <c r="F59" s="70">
        <v>50000</v>
      </c>
      <c r="G59" s="71"/>
      <c r="H59" s="70">
        <v>50000</v>
      </c>
      <c r="I59" s="69">
        <f t="shared" si="10"/>
        <v>0</v>
      </c>
      <c r="J59" s="68">
        <f t="shared" si="7"/>
        <v>0</v>
      </c>
      <c r="K59" s="71"/>
      <c r="L59" s="70">
        <v>50000</v>
      </c>
      <c r="M59" s="69">
        <f t="shared" si="8"/>
        <v>0</v>
      </c>
      <c r="N59" s="68">
        <f t="shared" si="9"/>
        <v>0</v>
      </c>
      <c r="O59" s="67"/>
      <c r="R59" s="85" t="s">
        <v>133</v>
      </c>
    </row>
    <row r="60" spans="1:34" ht="28.5" customHeight="1">
      <c r="A60" s="73"/>
      <c r="B60" s="72"/>
      <c r="C60" s="285" t="s">
        <v>132</v>
      </c>
      <c r="D60" s="286"/>
      <c r="E60" s="286"/>
      <c r="F60" s="70">
        <v>626661171</v>
      </c>
      <c r="G60" s="71"/>
      <c r="H60" s="70">
        <v>1209334</v>
      </c>
      <c r="I60" s="69">
        <f t="shared" si="10"/>
        <v>-0.99807019477835179</v>
      </c>
      <c r="J60" s="68">
        <f t="shared" si="7"/>
        <v>-625451837</v>
      </c>
      <c r="K60" s="71"/>
      <c r="L60" s="70">
        <v>18180000</v>
      </c>
      <c r="M60" s="69">
        <f t="shared" si="8"/>
        <v>14.033067787724484</v>
      </c>
      <c r="N60" s="68">
        <f t="shared" si="9"/>
        <v>16970666</v>
      </c>
      <c r="O60" s="67"/>
    </row>
    <row r="61" spans="1:34" ht="33.75" thickBot="1">
      <c r="A61" s="73"/>
      <c r="B61" s="72"/>
      <c r="C61" s="77" t="s">
        <v>119</v>
      </c>
      <c r="D61" s="75" t="s">
        <v>118</v>
      </c>
      <c r="E61" s="77"/>
      <c r="F61" s="74">
        <v>117402171</v>
      </c>
      <c r="G61" s="71"/>
      <c r="H61" s="74">
        <v>1209334</v>
      </c>
      <c r="I61" s="69">
        <f t="shared" si="10"/>
        <v>-0.98969921944629113</v>
      </c>
      <c r="J61" s="68">
        <f t="shared" si="7"/>
        <v>-116192837</v>
      </c>
      <c r="K61" s="71"/>
      <c r="L61" s="74">
        <v>18180000</v>
      </c>
      <c r="M61" s="69">
        <f t="shared" si="8"/>
        <v>14.033067787724484</v>
      </c>
      <c r="N61" s="68">
        <f t="shared" si="9"/>
        <v>16970666</v>
      </c>
      <c r="O61" s="67"/>
      <c r="R61" s="84" t="s">
        <v>131</v>
      </c>
      <c r="S61" s="84" t="s">
        <v>130</v>
      </c>
      <c r="T61" s="84" t="s">
        <v>129</v>
      </c>
      <c r="U61" s="84" t="s">
        <v>128</v>
      </c>
      <c r="V61" s="84" t="s">
        <v>127</v>
      </c>
      <c r="W61" s="84"/>
      <c r="X61" s="84" t="s">
        <v>126</v>
      </c>
      <c r="Y61" s="84" t="s">
        <v>125</v>
      </c>
      <c r="Z61" s="84">
        <v>2016</v>
      </c>
      <c r="AA61" s="84"/>
      <c r="AB61" s="84" t="s">
        <v>124</v>
      </c>
      <c r="AC61" s="84">
        <v>2017</v>
      </c>
      <c r="AD61" s="84">
        <v>2018</v>
      </c>
      <c r="AH61"/>
    </row>
    <row r="62" spans="1:34" ht="25.5" customHeight="1">
      <c r="A62" s="73"/>
      <c r="B62" s="72"/>
      <c r="C62" s="76"/>
      <c r="D62" s="75" t="s">
        <v>123</v>
      </c>
      <c r="E62" s="75"/>
      <c r="F62" s="74">
        <v>509259000</v>
      </c>
      <c r="G62" s="71"/>
      <c r="H62" s="74">
        <v>0</v>
      </c>
      <c r="I62" s="69" t="str">
        <f t="shared" si="10"/>
        <v/>
      </c>
      <c r="J62" s="68" t="str">
        <f t="shared" si="7"/>
        <v/>
      </c>
      <c r="K62" s="71"/>
      <c r="L62" s="74">
        <v>0</v>
      </c>
      <c r="M62" s="69" t="str">
        <f t="shared" si="8"/>
        <v/>
      </c>
      <c r="N62" s="68" t="str">
        <f t="shared" si="9"/>
        <v/>
      </c>
      <c r="O62" s="67"/>
      <c r="R62" s="83">
        <v>334</v>
      </c>
      <c r="S62" s="82" t="s">
        <v>122</v>
      </c>
      <c r="T62" s="81">
        <v>9424092136</v>
      </c>
      <c r="U62" s="81">
        <v>10930248511</v>
      </c>
      <c r="V62" s="81">
        <v>10261009486</v>
      </c>
      <c r="W62" s="81"/>
      <c r="X62" s="81">
        <v>10889523999</v>
      </c>
      <c r="Y62" s="81">
        <v>10789523999</v>
      </c>
      <c r="Z62" s="81">
        <v>11262836889</v>
      </c>
      <c r="AA62" s="81"/>
      <c r="AB62" s="81">
        <v>11262836889</v>
      </c>
      <c r="AC62" s="81">
        <v>11210974261</v>
      </c>
      <c r="AD62" s="81">
        <v>10180726886</v>
      </c>
      <c r="AH62"/>
    </row>
    <row r="63" spans="1:34" ht="24.75" customHeight="1">
      <c r="A63" s="73"/>
      <c r="B63" s="72"/>
      <c r="C63" s="285" t="s">
        <v>121</v>
      </c>
      <c r="D63" s="286"/>
      <c r="E63" s="286"/>
      <c r="F63" s="70">
        <v>15000000</v>
      </c>
      <c r="G63" s="71"/>
      <c r="H63" s="70">
        <v>132000000</v>
      </c>
      <c r="I63" s="69">
        <f t="shared" si="10"/>
        <v>7.8000000000000007</v>
      </c>
      <c r="J63" s="68">
        <f t="shared" si="7"/>
        <v>117000000</v>
      </c>
      <c r="K63" s="71"/>
      <c r="L63" s="70">
        <v>0</v>
      </c>
      <c r="M63" s="69" t="str">
        <f t="shared" si="8"/>
        <v/>
      </c>
      <c r="N63" s="68" t="str">
        <f t="shared" si="9"/>
        <v/>
      </c>
      <c r="O63" s="67"/>
      <c r="R63" s="80"/>
      <c r="S63" s="79" t="s">
        <v>120</v>
      </c>
      <c r="T63" s="78">
        <v>1058465857005</v>
      </c>
      <c r="U63" s="78">
        <v>1211608153161</v>
      </c>
      <c r="V63" s="78">
        <v>1075748503160</v>
      </c>
      <c r="W63" s="78"/>
      <c r="X63" s="78">
        <v>1218455070558</v>
      </c>
      <c r="Y63" s="78">
        <v>1129754980690</v>
      </c>
      <c r="Z63" s="78">
        <v>1249312358167</v>
      </c>
      <c r="AA63" s="78"/>
      <c r="AB63" s="78">
        <v>1154836855084</v>
      </c>
      <c r="AC63" s="78">
        <v>1181260758223</v>
      </c>
      <c r="AD63" s="78">
        <v>1213875365853</v>
      </c>
      <c r="AH63"/>
    </row>
    <row r="64" spans="1:34">
      <c r="A64" s="73"/>
      <c r="B64" s="72"/>
      <c r="C64" s="77" t="s">
        <v>119</v>
      </c>
      <c r="D64" s="75" t="s">
        <v>118</v>
      </c>
      <c r="E64" s="77"/>
      <c r="F64" s="74">
        <v>10000000</v>
      </c>
      <c r="G64" s="71"/>
      <c r="H64" s="74">
        <v>32000000</v>
      </c>
      <c r="I64" s="69">
        <f t="shared" si="10"/>
        <v>2.2000000000000002</v>
      </c>
      <c r="J64" s="68">
        <f t="shared" si="7"/>
        <v>22000000</v>
      </c>
      <c r="K64" s="71"/>
      <c r="L64" s="74">
        <v>0</v>
      </c>
      <c r="M64" s="69" t="str">
        <f t="shared" si="8"/>
        <v/>
      </c>
      <c r="N64" s="68" t="str">
        <f t="shared" si="9"/>
        <v/>
      </c>
      <c r="O64" s="67"/>
    </row>
    <row r="65" spans="1:18" ht="27.75" customHeight="1">
      <c r="A65" s="73"/>
      <c r="B65" s="72"/>
      <c r="C65" s="76"/>
      <c r="D65" s="75" t="s">
        <v>117</v>
      </c>
      <c r="E65" s="75"/>
      <c r="F65" s="74">
        <v>5000000</v>
      </c>
      <c r="G65" s="71"/>
      <c r="H65" s="74">
        <v>100000000</v>
      </c>
      <c r="I65" s="69">
        <f t="shared" si="10"/>
        <v>19</v>
      </c>
      <c r="J65" s="68">
        <f t="shared" si="7"/>
        <v>95000000</v>
      </c>
      <c r="K65" s="71"/>
      <c r="L65" s="74">
        <v>0</v>
      </c>
      <c r="M65" s="69" t="str">
        <f t="shared" si="8"/>
        <v/>
      </c>
      <c r="N65" s="68" t="str">
        <f t="shared" si="9"/>
        <v/>
      </c>
      <c r="O65" s="67"/>
      <c r="R65" s="71"/>
    </row>
    <row r="66" spans="1:18" ht="24" customHeight="1">
      <c r="A66" s="73"/>
      <c r="B66" s="72"/>
      <c r="C66" s="285" t="s">
        <v>116</v>
      </c>
      <c r="D66" s="286"/>
      <c r="E66" s="286"/>
      <c r="F66" s="70">
        <v>1356225690</v>
      </c>
      <c r="G66" s="71"/>
      <c r="H66" s="70">
        <v>1736929520</v>
      </c>
      <c r="I66" s="69">
        <f t="shared" si="10"/>
        <v>0.2807083163274986</v>
      </c>
      <c r="J66" s="68">
        <f t="shared" si="7"/>
        <v>380703830</v>
      </c>
      <c r="K66" s="71"/>
      <c r="L66" s="70">
        <v>1411197000</v>
      </c>
      <c r="M66" s="69">
        <f t="shared" si="8"/>
        <v>-0.18753352755499253</v>
      </c>
      <c r="N66" s="68">
        <f t="shared" si="9"/>
        <v>-325732520</v>
      </c>
      <c r="O66" s="67"/>
    </row>
    <row r="67" spans="1:18" ht="17.25" thickBot="1">
      <c r="A67" s="66"/>
      <c r="B67" s="64"/>
      <c r="C67" s="64"/>
      <c r="D67" s="64"/>
      <c r="E67" s="64"/>
      <c r="F67" s="64"/>
      <c r="G67" s="65"/>
      <c r="H67" s="64"/>
      <c r="I67" s="64"/>
      <c r="J67" s="64"/>
      <c r="K67" s="65"/>
      <c r="L67" s="64"/>
      <c r="M67" s="64"/>
      <c r="N67" s="64"/>
      <c r="O67" s="63"/>
    </row>
  </sheetData>
  <mergeCells count="45">
    <mergeCell ref="C16:E16"/>
    <mergeCell ref="D18:E18"/>
    <mergeCell ref="D20:E20"/>
    <mergeCell ref="D21:E21"/>
    <mergeCell ref="D22:E22"/>
    <mergeCell ref="AU17:BB17"/>
    <mergeCell ref="AU18:AV18"/>
    <mergeCell ref="AW18:AX18"/>
    <mergeCell ref="AY18:AZ18"/>
    <mergeCell ref="C66:E66"/>
    <mergeCell ref="D39:E39"/>
    <mergeCell ref="C40:E40"/>
    <mergeCell ref="C51:E51"/>
    <mergeCell ref="C57:E57"/>
    <mergeCell ref="C60:E60"/>
    <mergeCell ref="D36:E36"/>
    <mergeCell ref="C63:E63"/>
    <mergeCell ref="D23:E23"/>
    <mergeCell ref="D27:E27"/>
    <mergeCell ref="D28:E28"/>
    <mergeCell ref="D29:E29"/>
    <mergeCell ref="D31:E31"/>
    <mergeCell ref="AL16:AO16"/>
    <mergeCell ref="AP16:BB16"/>
    <mergeCell ref="R5:S5"/>
    <mergeCell ref="AL4:AO4"/>
    <mergeCell ref="AP4:BB4"/>
    <mergeCell ref="AU5:BB5"/>
    <mergeCell ref="AU6:AV6"/>
    <mergeCell ref="AW6:AX6"/>
    <mergeCell ref="AY6:AZ6"/>
    <mergeCell ref="BA6:BB6"/>
    <mergeCell ref="BA18:BB18"/>
    <mergeCell ref="AL28:AO28"/>
    <mergeCell ref="AP28:BB28"/>
    <mergeCell ref="AU29:BB29"/>
    <mergeCell ref="AU30:AV30"/>
    <mergeCell ref="AW30:AX30"/>
    <mergeCell ref="AY30:AZ30"/>
    <mergeCell ref="BA30:BB30"/>
    <mergeCell ref="AL40:AN40"/>
    <mergeCell ref="AO40:AQ40"/>
    <mergeCell ref="AR40:AT40"/>
    <mergeCell ref="AU40:AW40"/>
    <mergeCell ref="AX40:AZ40"/>
  </mergeCells>
  <pageMargins left="0.39370078740157483" right="0.39370078740157483" top="0.78740157480314965" bottom="0.78740157480314965" header="0.31496062992125984" footer="0.31496062992125984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="60" zoomScaleNormal="60" workbookViewId="0">
      <selection activeCell="Q47" sqref="Q47"/>
    </sheetView>
  </sheetViews>
  <sheetFormatPr defaultRowHeight="16.5"/>
  <cols>
    <col min="1" max="1" width="21" style="61" bestFit="1" customWidth="1"/>
    <col min="2" max="2" width="9.140625" style="61"/>
    <col min="3" max="3" width="11.7109375" style="61" customWidth="1"/>
    <col min="4" max="4" width="0.85546875" style="61" customWidth="1"/>
    <col min="5" max="5" width="14.5703125" style="61" bestFit="1" customWidth="1"/>
    <col min="6" max="6" width="13.7109375" style="61" customWidth="1"/>
    <col min="7" max="7" width="15.7109375" style="61" customWidth="1"/>
    <col min="8" max="8" width="14.7109375" style="61" customWidth="1"/>
    <col min="9" max="9" width="1.140625" style="61" customWidth="1"/>
    <col min="10" max="11" width="9.140625" style="61"/>
    <col min="12" max="12" width="6" customWidth="1"/>
    <col min="13" max="13" width="21" style="61" bestFit="1" customWidth="1"/>
    <col min="14" max="14" width="9.140625" style="61"/>
    <col min="15" max="15" width="11.7109375" style="61" customWidth="1"/>
    <col min="16" max="16" width="1.42578125" style="61" customWidth="1"/>
    <col min="17" max="17" width="14.5703125" style="61" bestFit="1" customWidth="1"/>
    <col min="18" max="18" width="13.7109375" style="61" customWidth="1"/>
    <col min="19" max="19" width="16.42578125" style="61" customWidth="1"/>
    <col min="20" max="20" width="12.5703125" style="61" customWidth="1"/>
    <col min="21" max="21" width="1.42578125" style="61" customWidth="1"/>
    <col min="22" max="23" width="9.140625" style="61"/>
    <col min="24" max="24" width="3.42578125" customWidth="1"/>
  </cols>
  <sheetData>
    <row r="1" spans="1:23" ht="69.75" customHeight="1">
      <c r="A1" s="248" t="s">
        <v>326</v>
      </c>
      <c r="M1" s="248" t="s">
        <v>325</v>
      </c>
    </row>
    <row r="2" spans="1:23" ht="39.75" thickBot="1">
      <c r="A2" s="247"/>
      <c r="B2" s="246" t="s">
        <v>323</v>
      </c>
      <c r="C2" s="246" t="s">
        <v>322</v>
      </c>
      <c r="D2" s="246"/>
      <c r="E2" s="246" t="s">
        <v>321</v>
      </c>
      <c r="F2" s="246" t="s">
        <v>324</v>
      </c>
      <c r="G2" s="246" t="s">
        <v>319</v>
      </c>
      <c r="H2" s="246" t="s">
        <v>318</v>
      </c>
      <c r="I2" s="246"/>
      <c r="J2" s="246" t="s">
        <v>317</v>
      </c>
      <c r="K2" s="246" t="s">
        <v>316</v>
      </c>
      <c r="M2" s="247"/>
      <c r="N2" s="246" t="s">
        <v>323</v>
      </c>
      <c r="O2" s="246" t="s">
        <v>322</v>
      </c>
      <c r="P2" s="246"/>
      <c r="Q2" s="246" t="s">
        <v>321</v>
      </c>
      <c r="R2" s="246" t="s">
        <v>320</v>
      </c>
      <c r="S2" s="246" t="s">
        <v>319</v>
      </c>
      <c r="T2" s="246" t="s">
        <v>318</v>
      </c>
      <c r="U2" s="246"/>
      <c r="V2" s="246" t="s">
        <v>317</v>
      </c>
      <c r="W2" s="246" t="s">
        <v>316</v>
      </c>
    </row>
    <row r="3" spans="1:23">
      <c r="A3" s="245" t="s">
        <v>33</v>
      </c>
      <c r="B3" s="244">
        <v>179</v>
      </c>
      <c r="C3" s="241">
        <v>47276.070763500931</v>
      </c>
      <c r="D3" s="242"/>
      <c r="E3" s="241">
        <v>101549000</v>
      </c>
      <c r="F3" s="241">
        <v>2020554.4312770122</v>
      </c>
      <c r="G3" s="243">
        <v>103569554.43127701</v>
      </c>
      <c r="H3" s="241">
        <v>48216.738562047023</v>
      </c>
      <c r="I3" s="242"/>
      <c r="J3" s="241">
        <v>940.66779854609194</v>
      </c>
      <c r="K3" s="240">
        <v>1.9897334599818794E-2</v>
      </c>
      <c r="M3" s="245" t="s">
        <v>33</v>
      </c>
      <c r="N3" s="244">
        <v>179</v>
      </c>
      <c r="O3" s="241">
        <v>47276.070763500902</v>
      </c>
      <c r="P3" s="242"/>
      <c r="Q3" s="241">
        <v>101549000</v>
      </c>
      <c r="R3" s="241">
        <v>3030831.6469155187</v>
      </c>
      <c r="S3" s="243">
        <v>104579831.64691553</v>
      </c>
      <c r="T3" s="241">
        <v>48687.07246132008</v>
      </c>
      <c r="U3" s="242"/>
      <c r="V3" s="241">
        <v>1411.0016978191779</v>
      </c>
      <c r="W3" s="240">
        <v>2.984600189972908E-2</v>
      </c>
    </row>
    <row r="4" spans="1:23">
      <c r="A4" s="237" t="s">
        <v>315</v>
      </c>
      <c r="B4" s="236">
        <v>35</v>
      </c>
      <c r="C4" s="234">
        <v>22673.809523809523</v>
      </c>
      <c r="D4" s="167"/>
      <c r="E4" s="234">
        <v>9523000</v>
      </c>
      <c r="F4" s="234">
        <v>329818.67028126051</v>
      </c>
      <c r="G4" s="235">
        <v>9852818.6702812612</v>
      </c>
      <c r="H4" s="234">
        <v>23459.092072098239</v>
      </c>
      <c r="I4" s="167"/>
      <c r="J4" s="234">
        <v>785.2825482887165</v>
      </c>
      <c r="K4" s="233">
        <v>3.4633904261394566E-2</v>
      </c>
      <c r="M4" s="237" t="s">
        <v>315</v>
      </c>
      <c r="N4" s="236">
        <v>35</v>
      </c>
      <c r="O4" s="234">
        <v>22673.809523809523</v>
      </c>
      <c r="P4" s="167"/>
      <c r="Q4" s="234">
        <v>9523000</v>
      </c>
      <c r="R4" s="234">
        <v>494728.00542189088</v>
      </c>
      <c r="S4" s="235">
        <v>10017728.005421892</v>
      </c>
      <c r="T4" s="234">
        <v>23851.7333462426</v>
      </c>
      <c r="U4" s="167"/>
      <c r="V4" s="234">
        <v>1177.9238224330766</v>
      </c>
      <c r="W4" s="233">
        <v>5.1950856392092071E-2</v>
      </c>
    </row>
    <row r="5" spans="1:23">
      <c r="A5" s="237" t="s">
        <v>314</v>
      </c>
      <c r="B5" s="236">
        <v>55</v>
      </c>
      <c r="C5" s="234">
        <v>24161.112121212122</v>
      </c>
      <c r="D5" s="167"/>
      <c r="E5" s="234">
        <v>15946334</v>
      </c>
      <c r="F5" s="234">
        <v>317289.54323846893</v>
      </c>
      <c r="G5" s="235">
        <v>16263623.543238468</v>
      </c>
      <c r="H5" s="234">
        <v>24641.853853391618</v>
      </c>
      <c r="I5" s="167"/>
      <c r="J5" s="234">
        <v>480.74173217949647</v>
      </c>
      <c r="K5" s="233">
        <v>1.9897334599818794E-2</v>
      </c>
      <c r="M5" s="237" t="s">
        <v>314</v>
      </c>
      <c r="N5" s="236">
        <v>55</v>
      </c>
      <c r="O5" s="234">
        <v>24161.112121212122</v>
      </c>
      <c r="P5" s="167"/>
      <c r="Q5" s="234">
        <v>15946334</v>
      </c>
      <c r="R5" s="234">
        <v>475934.31485770346</v>
      </c>
      <c r="S5" s="235">
        <v>16422268.314857703</v>
      </c>
      <c r="T5" s="234">
        <v>24882.224719481368</v>
      </c>
      <c r="U5" s="167"/>
      <c r="V5" s="234">
        <v>721.11259826924652</v>
      </c>
      <c r="W5" s="233">
        <v>2.9846001899728414E-2</v>
      </c>
    </row>
    <row r="6" spans="1:23">
      <c r="A6" s="237" t="s">
        <v>313</v>
      </c>
      <c r="B6" s="236">
        <v>44</v>
      </c>
      <c r="C6" s="234">
        <v>23117.42424242424</v>
      </c>
      <c r="D6" s="167"/>
      <c r="E6" s="234">
        <v>12206000</v>
      </c>
      <c r="F6" s="234">
        <v>351014.47410338442</v>
      </c>
      <c r="G6" s="235">
        <v>12557014.474103384</v>
      </c>
      <c r="H6" s="234">
        <v>23782.224382771561</v>
      </c>
      <c r="I6" s="167"/>
      <c r="J6" s="234">
        <v>664.80014034732085</v>
      </c>
      <c r="K6" s="233">
        <v>2.8757535155119252E-2</v>
      </c>
      <c r="M6" s="237" t="s">
        <v>313</v>
      </c>
      <c r="N6" s="236">
        <v>44</v>
      </c>
      <c r="O6" s="234">
        <v>23117.42424242424</v>
      </c>
      <c r="P6" s="167"/>
      <c r="Q6" s="234">
        <v>12206000</v>
      </c>
      <c r="R6" s="234">
        <v>526521.71115507686</v>
      </c>
      <c r="S6" s="235">
        <v>12732521.711155077</v>
      </c>
      <c r="T6" s="234">
        <v>24114.624452945223</v>
      </c>
      <c r="U6" s="167"/>
      <c r="V6" s="234">
        <v>997.20021052098309</v>
      </c>
      <c r="W6" s="233">
        <v>4.3136302732678988E-2</v>
      </c>
    </row>
    <row r="7" spans="1:23">
      <c r="A7" s="237" t="s">
        <v>312</v>
      </c>
      <c r="B7" s="236">
        <v>18</v>
      </c>
      <c r="C7" s="234">
        <v>19974.166666666668</v>
      </c>
      <c r="D7" s="167"/>
      <c r="E7" s="234">
        <v>4314420</v>
      </c>
      <c r="F7" s="234">
        <v>327992.79540161509</v>
      </c>
      <c r="G7" s="235">
        <v>4642412.7954016151</v>
      </c>
      <c r="H7" s="234">
        <v>21492.651830563034</v>
      </c>
      <c r="I7" s="167"/>
      <c r="J7" s="234">
        <v>1518.4851638963664</v>
      </c>
      <c r="K7" s="233">
        <v>7.6022453864393214E-2</v>
      </c>
      <c r="M7" s="237" t="s">
        <v>312</v>
      </c>
      <c r="N7" s="236">
        <v>18</v>
      </c>
      <c r="O7" s="234">
        <v>19974.166666666668</v>
      </c>
      <c r="P7" s="167"/>
      <c r="Q7" s="234">
        <v>4314420</v>
      </c>
      <c r="R7" s="234">
        <v>491989.19310242287</v>
      </c>
      <c r="S7" s="235">
        <v>4806409.1931024231</v>
      </c>
      <c r="T7" s="234">
        <v>22251.894412511218</v>
      </c>
      <c r="U7" s="167"/>
      <c r="V7" s="234">
        <v>2277.7277458445496</v>
      </c>
      <c r="W7" s="233">
        <v>0.11403368079658982</v>
      </c>
    </row>
    <row r="8" spans="1:23">
      <c r="A8" s="237" t="s">
        <v>311</v>
      </c>
      <c r="B8" s="236">
        <v>21</v>
      </c>
      <c r="C8" s="234">
        <v>21353.174603174604</v>
      </c>
      <c r="D8" s="167"/>
      <c r="E8" s="234">
        <v>5381000</v>
      </c>
      <c r="F8" s="234">
        <v>288277.16927126097</v>
      </c>
      <c r="G8" s="235">
        <v>5669277.1692712605</v>
      </c>
      <c r="H8" s="234">
        <v>22497.131624092304</v>
      </c>
      <c r="I8" s="167"/>
      <c r="J8" s="234">
        <v>1143.9570209177</v>
      </c>
      <c r="K8" s="233">
        <v>5.3573159128649017E-2</v>
      </c>
      <c r="M8" s="237" t="s">
        <v>311</v>
      </c>
      <c r="N8" s="236">
        <v>21</v>
      </c>
      <c r="O8" s="234">
        <v>21353.174603174604</v>
      </c>
      <c r="P8" s="167"/>
      <c r="Q8" s="234">
        <v>5381000</v>
      </c>
      <c r="R8" s="234">
        <v>432415.75390689162</v>
      </c>
      <c r="S8" s="235">
        <v>5813415.7539068917</v>
      </c>
      <c r="T8" s="234">
        <v>23069.110134551156</v>
      </c>
      <c r="U8" s="167"/>
      <c r="V8" s="234">
        <v>1715.9355313765518</v>
      </c>
      <c r="W8" s="233">
        <v>8.0359738692973526E-2</v>
      </c>
    </row>
    <row r="9" spans="1:23">
      <c r="A9" s="237" t="s">
        <v>310</v>
      </c>
      <c r="B9" s="236">
        <v>154</v>
      </c>
      <c r="C9" s="234">
        <v>19007.575757575756</v>
      </c>
      <c r="D9" s="167"/>
      <c r="E9" s="234">
        <v>35126000</v>
      </c>
      <c r="F9" s="234">
        <v>3291295.3112354144</v>
      </c>
      <c r="G9" s="235">
        <v>38417295.311235413</v>
      </c>
      <c r="H9" s="234">
        <v>20788.579713871975</v>
      </c>
      <c r="I9" s="167"/>
      <c r="J9" s="234">
        <v>1781.0039562962193</v>
      </c>
      <c r="K9" s="233">
        <v>9.3699690008410164E-2</v>
      </c>
      <c r="M9" s="237" t="s">
        <v>310</v>
      </c>
      <c r="N9" s="236">
        <v>154</v>
      </c>
      <c r="O9" s="234">
        <v>19007.575757575756</v>
      </c>
      <c r="P9" s="167"/>
      <c r="Q9" s="234">
        <v>35126000</v>
      </c>
      <c r="R9" s="234">
        <v>4936942.9668531241</v>
      </c>
      <c r="S9" s="235">
        <v>40062942.966853127</v>
      </c>
      <c r="T9" s="234">
        <v>21679.081692020092</v>
      </c>
      <c r="U9" s="167"/>
      <c r="V9" s="234">
        <v>2671.5059344443362</v>
      </c>
      <c r="W9" s="233">
        <v>0.14054953501261558</v>
      </c>
    </row>
    <row r="10" spans="1:23">
      <c r="A10" s="237" t="s">
        <v>309</v>
      </c>
      <c r="B10" s="236">
        <v>197</v>
      </c>
      <c r="C10" s="234">
        <v>21561.243654822334</v>
      </c>
      <c r="D10" s="167"/>
      <c r="E10" s="234">
        <v>50970780</v>
      </c>
      <c r="F10" s="234">
        <v>2570724.7968214056</v>
      </c>
      <c r="G10" s="235">
        <v>53541504.796821408</v>
      </c>
      <c r="H10" s="234">
        <v>22648.690692394841</v>
      </c>
      <c r="I10" s="167"/>
      <c r="J10" s="234">
        <v>1087.4470375725068</v>
      </c>
      <c r="K10" s="233">
        <v>5.0435265005193353E-2</v>
      </c>
      <c r="M10" s="237" t="s">
        <v>309</v>
      </c>
      <c r="N10" s="236">
        <v>197</v>
      </c>
      <c r="O10" s="234">
        <v>21561.243654822334</v>
      </c>
      <c r="P10" s="167"/>
      <c r="Q10" s="234">
        <v>50970780</v>
      </c>
      <c r="R10" s="234">
        <v>3856087.1952321101</v>
      </c>
      <c r="S10" s="235">
        <v>54826867.195232108</v>
      </c>
      <c r="T10" s="234">
        <v>23192.414211181094</v>
      </c>
      <c r="U10" s="167"/>
      <c r="V10" s="234">
        <v>1631.1705563587602</v>
      </c>
      <c r="W10" s="233">
        <v>7.5652897507789918E-2</v>
      </c>
    </row>
    <row r="11" spans="1:23">
      <c r="A11" s="237" t="s">
        <v>308</v>
      </c>
      <c r="B11" s="236">
        <v>161</v>
      </c>
      <c r="C11" s="234">
        <v>24988.768115942028</v>
      </c>
      <c r="D11" s="167"/>
      <c r="E11" s="234">
        <v>48278300</v>
      </c>
      <c r="F11" s="234">
        <v>960609.48901043809</v>
      </c>
      <c r="G11" s="235">
        <v>49238909.489010438</v>
      </c>
      <c r="H11" s="234">
        <v>25485.977996382211</v>
      </c>
      <c r="I11" s="167"/>
      <c r="J11" s="234">
        <v>497.20988044018304</v>
      </c>
      <c r="K11" s="233">
        <v>1.9897334599818794E-2</v>
      </c>
      <c r="M11" s="237" t="s">
        <v>308</v>
      </c>
      <c r="N11" s="236">
        <v>161</v>
      </c>
      <c r="O11" s="234">
        <v>24988.768115942028</v>
      </c>
      <c r="P11" s="167"/>
      <c r="Q11" s="234">
        <v>48278300</v>
      </c>
      <c r="R11" s="234">
        <v>1440914.2335156573</v>
      </c>
      <c r="S11" s="235">
        <v>49719214.233515657</v>
      </c>
      <c r="T11" s="234">
        <v>25734.582936602306</v>
      </c>
      <c r="U11" s="167"/>
      <c r="V11" s="234">
        <v>745.8148206602782</v>
      </c>
      <c r="W11" s="233">
        <v>2.9846001899728414E-2</v>
      </c>
    </row>
    <row r="12" spans="1:23">
      <c r="A12" s="237" t="s">
        <v>307</v>
      </c>
      <c r="B12" s="236">
        <v>103</v>
      </c>
      <c r="C12" s="234">
        <v>17010.51779935275</v>
      </c>
      <c r="D12" s="167"/>
      <c r="E12" s="234">
        <v>21025000</v>
      </c>
      <c r="F12" s="234">
        <v>2871709.8155632047</v>
      </c>
      <c r="G12" s="235">
        <v>23896709.815563206</v>
      </c>
      <c r="H12" s="234">
        <v>19333.907617769586</v>
      </c>
      <c r="I12" s="167"/>
      <c r="J12" s="234">
        <v>2323.3898184168356</v>
      </c>
      <c r="K12" s="233">
        <v>0.13658548468790532</v>
      </c>
      <c r="M12" s="237" t="s">
        <v>307</v>
      </c>
      <c r="N12" s="236">
        <v>103</v>
      </c>
      <c r="O12" s="234">
        <v>17010.51779935275</v>
      </c>
      <c r="P12" s="167"/>
      <c r="Q12" s="234">
        <v>21025000</v>
      </c>
      <c r="R12" s="234">
        <v>4307564.7233447824</v>
      </c>
      <c r="S12" s="235">
        <v>25332564.723344781</v>
      </c>
      <c r="T12" s="234">
        <v>20495.602526977978</v>
      </c>
      <c r="U12" s="167"/>
      <c r="V12" s="234">
        <v>3485.084727625228</v>
      </c>
      <c r="W12" s="233">
        <v>0.20487822703185654</v>
      </c>
    </row>
    <row r="13" spans="1:23">
      <c r="A13" s="237" t="s">
        <v>306</v>
      </c>
      <c r="B13" s="236">
        <v>21</v>
      </c>
      <c r="C13" s="234">
        <v>21353.174603174604</v>
      </c>
      <c r="D13" s="167"/>
      <c r="E13" s="234">
        <v>5381000</v>
      </c>
      <c r="F13" s="234">
        <v>288277.16927126097</v>
      </c>
      <c r="G13" s="235">
        <v>5669277.1692712605</v>
      </c>
      <c r="H13" s="234">
        <v>22497.131624092304</v>
      </c>
      <c r="I13" s="167"/>
      <c r="J13" s="234">
        <v>1143.9570209177</v>
      </c>
      <c r="K13" s="233">
        <v>5.3573159128649017E-2</v>
      </c>
      <c r="M13" s="237" t="s">
        <v>306</v>
      </c>
      <c r="N13" s="236">
        <v>21</v>
      </c>
      <c r="O13" s="234">
        <v>21353.174603174604</v>
      </c>
      <c r="P13" s="167"/>
      <c r="Q13" s="234">
        <v>5381000</v>
      </c>
      <c r="R13" s="234">
        <v>432415.75390689162</v>
      </c>
      <c r="S13" s="235">
        <v>5813415.7539068917</v>
      </c>
      <c r="T13" s="234">
        <v>23069.110134551156</v>
      </c>
      <c r="U13" s="167"/>
      <c r="V13" s="234">
        <v>1715.9355313765518</v>
      </c>
      <c r="W13" s="233">
        <v>8.0359738692973526E-2</v>
      </c>
    </row>
    <row r="14" spans="1:23">
      <c r="A14" s="237" t="s">
        <v>305</v>
      </c>
      <c r="B14" s="236">
        <v>26</v>
      </c>
      <c r="C14" s="234">
        <v>22179.487179487176</v>
      </c>
      <c r="D14" s="167"/>
      <c r="E14" s="234">
        <v>6920000</v>
      </c>
      <c r="F14" s="234">
        <v>286895.47052103491</v>
      </c>
      <c r="G14" s="235">
        <v>7206895.4705210347</v>
      </c>
      <c r="H14" s="234">
        <v>23099.023943977674</v>
      </c>
      <c r="I14" s="167"/>
      <c r="J14" s="234">
        <v>919.53676449049817</v>
      </c>
      <c r="K14" s="233">
        <v>4.1458883023270943E-2</v>
      </c>
      <c r="M14" s="237" t="s">
        <v>305</v>
      </c>
      <c r="N14" s="236">
        <v>26</v>
      </c>
      <c r="O14" s="234">
        <v>22179.487179487176</v>
      </c>
      <c r="P14" s="167"/>
      <c r="Q14" s="234">
        <v>6920000</v>
      </c>
      <c r="R14" s="234">
        <v>430343.20578155247</v>
      </c>
      <c r="S14" s="235">
        <v>7350343.2057815529</v>
      </c>
      <c r="T14" s="234">
        <v>23558.792326222927</v>
      </c>
      <c r="U14" s="167"/>
      <c r="V14" s="234">
        <v>1379.3051467357509</v>
      </c>
      <c r="W14" s="233">
        <v>6.2188324534906636E-2</v>
      </c>
    </row>
    <row r="15" spans="1:23">
      <c r="A15" s="237" t="s">
        <v>304</v>
      </c>
      <c r="B15" s="236">
        <v>1906</v>
      </c>
      <c r="C15" s="234">
        <v>21283.738282616298</v>
      </c>
      <c r="D15" s="167"/>
      <c r="E15" s="234">
        <v>486801662</v>
      </c>
      <c r="F15" s="234">
        <v>26595913.858153779</v>
      </c>
      <c r="G15" s="235">
        <v>513397575.85815376</v>
      </c>
      <c r="H15" s="234">
        <v>22446.553683899692</v>
      </c>
      <c r="I15" s="167"/>
      <c r="J15" s="234">
        <v>1162.8154012833947</v>
      </c>
      <c r="K15" s="233">
        <v>5.4633983271309861E-2</v>
      </c>
      <c r="M15" s="237" t="s">
        <v>304</v>
      </c>
      <c r="N15" s="236">
        <v>1906</v>
      </c>
      <c r="O15" s="234">
        <v>21283.738282616298</v>
      </c>
      <c r="P15" s="167"/>
      <c r="Q15" s="234">
        <v>486801662</v>
      </c>
      <c r="R15" s="234">
        <v>39893870.787230685</v>
      </c>
      <c r="S15" s="235">
        <v>526695532.78723067</v>
      </c>
      <c r="T15" s="234">
        <v>23027.961384541388</v>
      </c>
      <c r="U15" s="167"/>
      <c r="V15" s="234">
        <v>1744.2231019250903</v>
      </c>
      <c r="W15" s="233">
        <v>8.195097490696468E-2</v>
      </c>
    </row>
    <row r="16" spans="1:23">
      <c r="A16" s="237" t="s">
        <v>31</v>
      </c>
      <c r="B16" s="236">
        <v>1351</v>
      </c>
      <c r="C16" s="234">
        <v>27659.018011349617</v>
      </c>
      <c r="D16" s="167"/>
      <c r="E16" s="234">
        <v>448408000</v>
      </c>
      <c r="F16" s="234">
        <v>8922124.0132356044</v>
      </c>
      <c r="G16" s="235">
        <v>457330124.01323563</v>
      </c>
      <c r="H16" s="234">
        <v>28209.358747423859</v>
      </c>
      <c r="I16" s="167"/>
      <c r="J16" s="234">
        <v>550.34073607424216</v>
      </c>
      <c r="K16" s="233">
        <v>1.9897334599819017E-2</v>
      </c>
      <c r="M16" s="237" t="s">
        <v>31</v>
      </c>
      <c r="N16" s="236">
        <v>1351</v>
      </c>
      <c r="O16" s="234">
        <v>27659.018011349617</v>
      </c>
      <c r="P16" s="167"/>
      <c r="Q16" s="234">
        <v>448408000</v>
      </c>
      <c r="R16" s="234">
        <v>13383186.019853409</v>
      </c>
      <c r="S16" s="235">
        <v>461791186.01985341</v>
      </c>
      <c r="T16" s="234">
        <v>28484.529115460977</v>
      </c>
      <c r="U16" s="167"/>
      <c r="V16" s="234">
        <v>825.5111041113596</v>
      </c>
      <c r="W16" s="233">
        <v>2.9846001899728192E-2</v>
      </c>
    </row>
    <row r="17" spans="1:23">
      <c r="A17" s="237" t="s">
        <v>26</v>
      </c>
      <c r="B17" s="236">
        <v>123</v>
      </c>
      <c r="C17" s="234">
        <v>22080.462059620597</v>
      </c>
      <c r="D17" s="167"/>
      <c r="E17" s="234">
        <v>32590762</v>
      </c>
      <c r="F17" s="234">
        <v>1396932.5092510595</v>
      </c>
      <c r="G17" s="235">
        <v>33987694.509251058</v>
      </c>
      <c r="H17" s="234">
        <v>23026.893298950581</v>
      </c>
      <c r="I17" s="167"/>
      <c r="J17" s="234">
        <v>946.43123932998424</v>
      </c>
      <c r="K17" s="233">
        <v>4.2862836691300865E-2</v>
      </c>
      <c r="M17" s="237" t="s">
        <v>26</v>
      </c>
      <c r="N17" s="236">
        <v>123</v>
      </c>
      <c r="O17" s="234">
        <v>22080.462059620597</v>
      </c>
      <c r="P17" s="167"/>
      <c r="Q17" s="234">
        <v>32590762</v>
      </c>
      <c r="R17" s="234">
        <v>2095398.7638765904</v>
      </c>
      <c r="S17" s="235">
        <v>34686160.763876587</v>
      </c>
      <c r="T17" s="234">
        <v>23500.108918615573</v>
      </c>
      <c r="U17" s="167"/>
      <c r="V17" s="234">
        <v>1419.6468589949764</v>
      </c>
      <c r="W17" s="233">
        <v>6.4294255036951409E-2</v>
      </c>
    </row>
    <row r="18" spans="1:23">
      <c r="A18" s="237" t="s">
        <v>303</v>
      </c>
      <c r="B18" s="236">
        <v>222</v>
      </c>
      <c r="C18" s="234">
        <v>25943.791291291291</v>
      </c>
      <c r="D18" s="167"/>
      <c r="E18" s="234">
        <v>69114260</v>
      </c>
      <c r="F18" s="234">
        <v>1375189.5568388812</v>
      </c>
      <c r="G18" s="235">
        <v>70489449.556838885</v>
      </c>
      <c r="H18" s="234">
        <v>26460.003587401985</v>
      </c>
      <c r="I18" s="167"/>
      <c r="J18" s="234">
        <v>516.2122961106943</v>
      </c>
      <c r="K18" s="233">
        <v>1.9897334599819017E-2</v>
      </c>
      <c r="M18" s="237" t="s">
        <v>303</v>
      </c>
      <c r="N18" s="236">
        <v>222</v>
      </c>
      <c r="O18" s="234">
        <v>25943.791291291291</v>
      </c>
      <c r="P18" s="167"/>
      <c r="Q18" s="234">
        <v>69114260</v>
      </c>
      <c r="R18" s="234">
        <v>2062784.3352583221</v>
      </c>
      <c r="S18" s="235">
        <v>71177044.33525832</v>
      </c>
      <c r="T18" s="234">
        <v>26718.109735457328</v>
      </c>
      <c r="U18" s="167"/>
      <c r="V18" s="234">
        <v>774.31844416603781</v>
      </c>
      <c r="W18" s="233">
        <v>2.9846001899728414E-2</v>
      </c>
    </row>
    <row r="19" spans="1:23">
      <c r="A19" s="237" t="s">
        <v>302</v>
      </c>
      <c r="B19" s="236">
        <v>475</v>
      </c>
      <c r="C19" s="234">
        <v>23272.522631578948</v>
      </c>
      <c r="D19" s="167"/>
      <c r="E19" s="234">
        <v>132653379</v>
      </c>
      <c r="F19" s="234">
        <v>3549256.5571047287</v>
      </c>
      <c r="G19" s="235">
        <v>136202635.55710474</v>
      </c>
      <c r="H19" s="234">
        <v>23895.199220544691</v>
      </c>
      <c r="I19" s="167"/>
      <c r="J19" s="234">
        <v>622.67658896574358</v>
      </c>
      <c r="K19" s="233">
        <v>2.6755869951150979E-2</v>
      </c>
      <c r="M19" s="237" t="s">
        <v>302</v>
      </c>
      <c r="N19" s="236">
        <v>475</v>
      </c>
      <c r="O19" s="234">
        <v>23272.522631578948</v>
      </c>
      <c r="P19" s="167"/>
      <c r="Q19" s="234">
        <v>132653379</v>
      </c>
      <c r="R19" s="234">
        <v>5323884.8356570937</v>
      </c>
      <c r="S19" s="235">
        <v>137977263.83565709</v>
      </c>
      <c r="T19" s="234">
        <v>24206.537515027561</v>
      </c>
      <c r="U19" s="167"/>
      <c r="V19" s="234">
        <v>934.01488344861355</v>
      </c>
      <c r="W19" s="233">
        <v>4.0133804926726357E-2</v>
      </c>
    </row>
    <row r="20" spans="1:23">
      <c r="A20" s="237" t="s">
        <v>23</v>
      </c>
      <c r="B20" s="236">
        <v>442</v>
      </c>
      <c r="C20" s="234">
        <v>23245.286576168928</v>
      </c>
      <c r="D20" s="167"/>
      <c r="E20" s="234">
        <v>123293000</v>
      </c>
      <c r="F20" s="234">
        <v>3341910.8833814492</v>
      </c>
      <c r="G20" s="235">
        <v>126634910.88338146</v>
      </c>
      <c r="H20" s="234">
        <v>23875.36027213074</v>
      </c>
      <c r="I20" s="167"/>
      <c r="J20" s="234">
        <v>630.07369596181161</v>
      </c>
      <c r="K20" s="233">
        <v>2.7105438941233073E-2</v>
      </c>
      <c r="M20" s="237" t="s">
        <v>23</v>
      </c>
      <c r="N20" s="236">
        <v>442</v>
      </c>
      <c r="O20" s="234">
        <v>23245.286576168928</v>
      </c>
      <c r="P20" s="167"/>
      <c r="Q20" s="234">
        <v>123293000</v>
      </c>
      <c r="R20" s="234">
        <v>5012866.3250721749</v>
      </c>
      <c r="S20" s="235">
        <v>128305866.32507217</v>
      </c>
      <c r="T20" s="234">
        <v>24190.397120111647</v>
      </c>
      <c r="U20" s="167"/>
      <c r="V20" s="234">
        <v>945.11054394271923</v>
      </c>
      <c r="W20" s="233">
        <v>4.0658158411849721E-2</v>
      </c>
    </row>
    <row r="21" spans="1:23">
      <c r="A21" s="237" t="s">
        <v>301</v>
      </c>
      <c r="B21" s="236">
        <v>57</v>
      </c>
      <c r="C21" s="234">
        <v>23542.397660818711</v>
      </c>
      <c r="D21" s="167"/>
      <c r="E21" s="234">
        <v>16103000</v>
      </c>
      <c r="F21" s="234">
        <v>375776.30905201903</v>
      </c>
      <c r="G21" s="235">
        <v>16478776.309052018</v>
      </c>
      <c r="H21" s="234">
        <v>24091.778229608215</v>
      </c>
      <c r="I21" s="167"/>
      <c r="J21" s="234">
        <v>549.38056878950374</v>
      </c>
      <c r="K21" s="233">
        <v>2.3335795134572512E-2</v>
      </c>
      <c r="M21" s="237" t="s">
        <v>301</v>
      </c>
      <c r="N21" s="236">
        <v>57</v>
      </c>
      <c r="O21" s="234">
        <v>23542.397660818711</v>
      </c>
      <c r="P21" s="167"/>
      <c r="Q21" s="234">
        <v>16103000</v>
      </c>
      <c r="R21" s="234">
        <v>563664.46357802872</v>
      </c>
      <c r="S21" s="235">
        <v>16666664.463578029</v>
      </c>
      <c r="T21" s="234">
        <v>24366.468514002965</v>
      </c>
      <c r="U21" s="167"/>
      <c r="V21" s="234">
        <v>824.07085318425379</v>
      </c>
      <c r="W21" s="233">
        <v>3.5003692701858657E-2</v>
      </c>
    </row>
    <row r="22" spans="1:23">
      <c r="A22" s="237" t="s">
        <v>300</v>
      </c>
      <c r="B22" s="236">
        <v>130</v>
      </c>
      <c r="C22" s="234">
        <v>21763.696794871794</v>
      </c>
      <c r="D22" s="167"/>
      <c r="E22" s="234">
        <v>33951367</v>
      </c>
      <c r="F22" s="234">
        <v>1610641.1777241607</v>
      </c>
      <c r="G22" s="235">
        <v>35562008.17772416</v>
      </c>
      <c r="H22" s="234">
        <v>22796.159088284719</v>
      </c>
      <c r="I22" s="167"/>
      <c r="J22" s="234">
        <v>1032.4622934129256</v>
      </c>
      <c r="K22" s="233">
        <v>4.7439656191874846E-2</v>
      </c>
      <c r="M22" s="237" t="s">
        <v>300</v>
      </c>
      <c r="N22" s="236">
        <v>130</v>
      </c>
      <c r="O22" s="234">
        <v>21763.696794871794</v>
      </c>
      <c r="P22" s="167"/>
      <c r="Q22" s="234">
        <v>33951367</v>
      </c>
      <c r="R22" s="234">
        <v>2415961.7665862422</v>
      </c>
      <c r="S22" s="235">
        <v>36367328.766586244</v>
      </c>
      <c r="T22" s="234">
        <v>23312.39023499118</v>
      </c>
      <c r="U22" s="167"/>
      <c r="V22" s="234">
        <v>1548.6934401193867</v>
      </c>
      <c r="W22" s="233">
        <v>7.1159484287812047E-2</v>
      </c>
    </row>
    <row r="23" spans="1:23">
      <c r="A23" s="237" t="s">
        <v>299</v>
      </c>
      <c r="B23" s="236">
        <v>50</v>
      </c>
      <c r="C23" s="234">
        <v>21148.333333333332</v>
      </c>
      <c r="D23" s="167"/>
      <c r="E23" s="234">
        <v>12689000</v>
      </c>
      <c r="F23" s="234">
        <v>719754.21785790834</v>
      </c>
      <c r="G23" s="235">
        <v>13408754.217857908</v>
      </c>
      <c r="H23" s="234">
        <v>22347.923696429847</v>
      </c>
      <c r="I23" s="167"/>
      <c r="J23" s="234">
        <v>1199.5903630965149</v>
      </c>
      <c r="K23" s="233">
        <v>5.6722690350532678E-2</v>
      </c>
      <c r="M23" s="237" t="s">
        <v>299</v>
      </c>
      <c r="N23" s="236">
        <v>50</v>
      </c>
      <c r="O23" s="234">
        <v>21148.333333333332</v>
      </c>
      <c r="P23" s="167"/>
      <c r="Q23" s="234">
        <v>12689000</v>
      </c>
      <c r="R23" s="234">
        <v>1079631.3267868632</v>
      </c>
      <c r="S23" s="235">
        <v>13768631.326786863</v>
      </c>
      <c r="T23" s="234">
        <v>22947.718877978103</v>
      </c>
      <c r="U23" s="167"/>
      <c r="V23" s="234">
        <v>1799.3855446447706</v>
      </c>
      <c r="W23" s="233">
        <v>8.5084035525798907E-2</v>
      </c>
    </row>
    <row r="24" spans="1:23">
      <c r="A24" s="237" t="s">
        <v>298</v>
      </c>
      <c r="B24" s="236">
        <v>25</v>
      </c>
      <c r="C24" s="234">
        <v>19283.333333333332</v>
      </c>
      <c r="D24" s="167"/>
      <c r="E24" s="234">
        <v>5785000</v>
      </c>
      <c r="F24" s="234">
        <v>511833.08427105582</v>
      </c>
      <c r="G24" s="235">
        <v>6296833.0842710556</v>
      </c>
      <c r="H24" s="234">
        <v>20989.443614236854</v>
      </c>
      <c r="I24" s="167"/>
      <c r="J24" s="234">
        <v>1706.1102809035219</v>
      </c>
      <c r="K24" s="233">
        <v>8.8475900479007219E-2</v>
      </c>
      <c r="M24" s="237" t="s">
        <v>298</v>
      </c>
      <c r="N24" s="236">
        <v>25</v>
      </c>
      <c r="O24" s="234">
        <v>19283.333333333332</v>
      </c>
      <c r="P24" s="167"/>
      <c r="Q24" s="234">
        <v>5785000</v>
      </c>
      <c r="R24" s="234">
        <v>767749.62640658417</v>
      </c>
      <c r="S24" s="235">
        <v>6552749.6264065839</v>
      </c>
      <c r="T24" s="234">
        <v>21842.498754688615</v>
      </c>
      <c r="U24" s="167"/>
      <c r="V24" s="234">
        <v>2559.1654213552829</v>
      </c>
      <c r="W24" s="233">
        <v>0.13271385071851083</v>
      </c>
    </row>
    <row r="25" spans="1:23">
      <c r="A25" s="237" t="s">
        <v>297</v>
      </c>
      <c r="B25" s="236">
        <v>78</v>
      </c>
      <c r="C25" s="234">
        <v>23885.683760683762</v>
      </c>
      <c r="D25" s="167"/>
      <c r="E25" s="234">
        <v>22357000</v>
      </c>
      <c r="F25" s="234">
        <v>444844.70964815171</v>
      </c>
      <c r="G25" s="235">
        <v>22801844.709648151</v>
      </c>
      <c r="H25" s="234">
        <v>24360.945202615545</v>
      </c>
      <c r="I25" s="167"/>
      <c r="J25" s="234">
        <v>475.26144193178334</v>
      </c>
      <c r="K25" s="233">
        <v>1.9897334599818794E-2</v>
      </c>
      <c r="M25" s="237" t="s">
        <v>297</v>
      </c>
      <c r="N25" s="236">
        <v>78</v>
      </c>
      <c r="O25" s="234">
        <v>23885.683760683762</v>
      </c>
      <c r="P25" s="167"/>
      <c r="Q25" s="234">
        <v>22357000</v>
      </c>
      <c r="R25" s="234">
        <v>667267.06447222771</v>
      </c>
      <c r="S25" s="235">
        <v>23024267.064472228</v>
      </c>
      <c r="T25" s="234">
        <v>24598.575923581444</v>
      </c>
      <c r="U25" s="167"/>
      <c r="V25" s="234">
        <v>712.89216289768228</v>
      </c>
      <c r="W25" s="233">
        <v>2.9846001899728414E-2</v>
      </c>
    </row>
    <row r="26" spans="1:23">
      <c r="A26" s="237" t="s">
        <v>296</v>
      </c>
      <c r="B26" s="236">
        <v>118</v>
      </c>
      <c r="C26" s="234">
        <v>17571.327683615818</v>
      </c>
      <c r="D26" s="167"/>
      <c r="E26" s="234">
        <v>24881000</v>
      </c>
      <c r="F26" s="234">
        <v>3074246.5731737227</v>
      </c>
      <c r="G26" s="235">
        <v>27955246.573173724</v>
      </c>
      <c r="H26" s="234">
        <v>19742.40577201534</v>
      </c>
      <c r="I26" s="167"/>
      <c r="J26" s="234">
        <v>2171.0780883995212</v>
      </c>
      <c r="K26" s="233">
        <v>0.12355799900219933</v>
      </c>
      <c r="M26" s="237" t="s">
        <v>296</v>
      </c>
      <c r="N26" s="236">
        <v>118</v>
      </c>
      <c r="O26" s="234">
        <v>17571.327683615818</v>
      </c>
      <c r="P26" s="167"/>
      <c r="Q26" s="234">
        <v>24881000</v>
      </c>
      <c r="R26" s="234">
        <v>4611369.8597605862</v>
      </c>
      <c r="S26" s="235">
        <v>29492369.859760586</v>
      </c>
      <c r="T26" s="234">
        <v>20827.944816215102</v>
      </c>
      <c r="U26" s="167"/>
      <c r="V26" s="234">
        <v>3256.6171325992837</v>
      </c>
      <c r="W26" s="233">
        <v>0.1853369985032991</v>
      </c>
    </row>
    <row r="27" spans="1:23">
      <c r="A27" s="237" t="s">
        <v>295</v>
      </c>
      <c r="B27" s="236">
        <v>77</v>
      </c>
      <c r="C27" s="234">
        <v>27849.567099567099</v>
      </c>
      <c r="D27" s="167"/>
      <c r="E27" s="234">
        <v>25733000</v>
      </c>
      <c r="F27" s="234">
        <v>512018.11125714041</v>
      </c>
      <c r="G27" s="235">
        <v>26245018.11125714</v>
      </c>
      <c r="H27" s="234">
        <v>28403.699254607291</v>
      </c>
      <c r="I27" s="167"/>
      <c r="J27" s="234">
        <v>554.13215504019172</v>
      </c>
      <c r="K27" s="233">
        <v>1.9897334599818794E-2</v>
      </c>
      <c r="M27" s="237" t="s">
        <v>295</v>
      </c>
      <c r="N27" s="236">
        <v>77</v>
      </c>
      <c r="O27" s="234">
        <v>27849.567099567099</v>
      </c>
      <c r="P27" s="167"/>
      <c r="Q27" s="234">
        <v>25733000</v>
      </c>
      <c r="R27" s="234">
        <v>768027.16688571079</v>
      </c>
      <c r="S27" s="235">
        <v>26501027.166885711</v>
      </c>
      <c r="T27" s="234">
        <v>28680.765332127394</v>
      </c>
      <c r="U27" s="167"/>
      <c r="V27" s="234">
        <v>831.19823256029485</v>
      </c>
      <c r="W27" s="233">
        <v>2.9846001899728414E-2</v>
      </c>
    </row>
    <row r="28" spans="1:23">
      <c r="A28" s="237" t="s">
        <v>294</v>
      </c>
      <c r="B28" s="236">
        <v>114</v>
      </c>
      <c r="C28" s="234">
        <v>19420.3216374269</v>
      </c>
      <c r="D28" s="167"/>
      <c r="E28" s="234">
        <v>26567000</v>
      </c>
      <c r="F28" s="234">
        <v>2283062.4392910101</v>
      </c>
      <c r="G28" s="235">
        <v>28850062.439291012</v>
      </c>
      <c r="H28" s="234">
        <v>21089.226929306296</v>
      </c>
      <c r="I28" s="167"/>
      <c r="J28" s="234">
        <v>1668.9052918793968</v>
      </c>
      <c r="K28" s="233">
        <v>8.5936027375729918E-2</v>
      </c>
      <c r="M28" s="237" t="s">
        <v>294</v>
      </c>
      <c r="N28" s="236">
        <v>114</v>
      </c>
      <c r="O28" s="234">
        <v>19420.3216374269</v>
      </c>
      <c r="P28" s="167"/>
      <c r="Q28" s="234">
        <v>26567000</v>
      </c>
      <c r="R28" s="234">
        <v>3424593.6589365173</v>
      </c>
      <c r="S28" s="235">
        <v>29991593.658936515</v>
      </c>
      <c r="T28" s="234">
        <v>21923.679575245991</v>
      </c>
      <c r="U28" s="167"/>
      <c r="V28" s="234">
        <v>2503.3579378190916</v>
      </c>
      <c r="W28" s="233">
        <v>0.12890404106359465</v>
      </c>
    </row>
    <row r="29" spans="1:23">
      <c r="A29" s="237" t="s">
        <v>293</v>
      </c>
      <c r="B29" s="236">
        <v>101</v>
      </c>
      <c r="C29" s="234">
        <v>19783.828382838285</v>
      </c>
      <c r="D29" s="167"/>
      <c r="E29" s="234">
        <v>23978000</v>
      </c>
      <c r="F29" s="234">
        <v>1903057.6807544054</v>
      </c>
      <c r="G29" s="235">
        <v>25881057.680754405</v>
      </c>
      <c r="H29" s="234">
        <v>21354.007987421126</v>
      </c>
      <c r="I29" s="167"/>
      <c r="J29" s="234">
        <v>1570.1796045828414</v>
      </c>
      <c r="K29" s="233">
        <v>7.9366822952473326E-2</v>
      </c>
      <c r="M29" s="237" t="s">
        <v>293</v>
      </c>
      <c r="N29" s="236">
        <v>101</v>
      </c>
      <c r="O29" s="234">
        <v>19783.828382838285</v>
      </c>
      <c r="P29" s="167"/>
      <c r="Q29" s="234">
        <v>23978000</v>
      </c>
      <c r="R29" s="234">
        <v>2854586.5211316096</v>
      </c>
      <c r="S29" s="235">
        <v>26832586.521131609</v>
      </c>
      <c r="T29" s="234">
        <v>22139.097789712545</v>
      </c>
      <c r="U29" s="167"/>
      <c r="V29" s="234">
        <v>2355.2694068742603</v>
      </c>
      <c r="W29" s="233">
        <v>0.11905023442870988</v>
      </c>
    </row>
    <row r="30" spans="1:23">
      <c r="A30" s="237" t="s">
        <v>292</v>
      </c>
      <c r="B30" s="236">
        <v>85</v>
      </c>
      <c r="C30" s="234">
        <v>25827.450980392157</v>
      </c>
      <c r="D30" s="167"/>
      <c r="E30" s="234">
        <v>26344000</v>
      </c>
      <c r="F30" s="234">
        <v>524175.3826976298</v>
      </c>
      <c r="G30" s="235">
        <v>26868175.382697631</v>
      </c>
      <c r="H30" s="234">
        <v>26341.34841440944</v>
      </c>
      <c r="I30" s="167"/>
      <c r="J30" s="234">
        <v>513.89743401728265</v>
      </c>
      <c r="K30" s="233">
        <v>1.9897334599818794E-2</v>
      </c>
      <c r="M30" s="237" t="s">
        <v>292</v>
      </c>
      <c r="N30" s="236">
        <v>85</v>
      </c>
      <c r="O30" s="234">
        <v>25827.450980392157</v>
      </c>
      <c r="P30" s="167"/>
      <c r="Q30" s="234">
        <v>26344000</v>
      </c>
      <c r="R30" s="234">
        <v>786263.07404644473</v>
      </c>
      <c r="S30" s="235">
        <v>27130263.074046444</v>
      </c>
      <c r="T30" s="234">
        <v>26598.29713141808</v>
      </c>
      <c r="U30" s="167"/>
      <c r="V30" s="234">
        <v>770.84615102592215</v>
      </c>
      <c r="W30" s="233">
        <v>2.9846001899728192E-2</v>
      </c>
    </row>
    <row r="31" spans="1:23">
      <c r="A31" s="237" t="s">
        <v>291</v>
      </c>
      <c r="B31" s="239">
        <v>120</v>
      </c>
      <c r="C31" s="234">
        <v>18519.466666666667</v>
      </c>
      <c r="D31" s="167"/>
      <c r="E31" s="234">
        <v>26668032</v>
      </c>
      <c r="F31" s="238">
        <v>2755541.8076915955</v>
      </c>
      <c r="G31" s="235">
        <v>29423573.807691596</v>
      </c>
      <c r="H31" s="234">
        <v>20433.0373664525</v>
      </c>
      <c r="I31" s="167"/>
      <c r="J31" s="234">
        <v>1913.5706997858324</v>
      </c>
      <c r="K31" s="233">
        <v>0.10332752741903106</v>
      </c>
      <c r="M31" s="237" t="s">
        <v>291</v>
      </c>
      <c r="N31" s="236">
        <v>120</v>
      </c>
      <c r="O31" s="234">
        <v>18519.466666666667</v>
      </c>
      <c r="P31" s="167"/>
      <c r="Q31" s="234">
        <v>26668032</v>
      </c>
      <c r="R31" s="234">
        <v>4133312.7115373965</v>
      </c>
      <c r="S31" s="235">
        <v>30801344.711537398</v>
      </c>
      <c r="T31" s="234">
        <v>21389.822716345418</v>
      </c>
      <c r="U31" s="167"/>
      <c r="V31" s="234">
        <v>2870.3560496787504</v>
      </c>
      <c r="W31" s="233">
        <v>0.1549912911285467</v>
      </c>
    </row>
    <row r="32" spans="1:23" ht="17.25" thickBot="1">
      <c r="B32" s="231">
        <f>SUM(B3:B31)</f>
        <v>6488</v>
      </c>
      <c r="C32" s="231">
        <f>SUMPRODUCT(B3:B31,C3:C31)/SUMPRODUCT(ABS(B3:B31))</f>
        <v>23820.10758323058</v>
      </c>
      <c r="D32" s="231"/>
      <c r="E32" s="231">
        <f>SUM(E3:E31)</f>
        <v>1854538296</v>
      </c>
      <c r="F32" s="231">
        <f>SUM(F3:F31)</f>
        <v>73800738.007380053</v>
      </c>
      <c r="G32" s="232">
        <f>SUM(G3:G31)</f>
        <v>1928339034.00738</v>
      </c>
      <c r="H32" s="231">
        <f>SUMPRODUCT(B3:B31,H3:H31)/SUMPRODUCT(ABS(B3:B31))</f>
        <v>24768.020884805028</v>
      </c>
      <c r="I32" s="231"/>
      <c r="J32" s="231"/>
      <c r="K32" s="230">
        <f>AVERAGE(K3:K31)</f>
        <v>5.1290991683515565E-2</v>
      </c>
      <c r="N32" s="231">
        <f>SUM(N3:N31)</f>
        <v>6488</v>
      </c>
      <c r="O32" s="231">
        <f>SUMPRODUCT(N3:N31,O3:O31)/SUMPRODUCT(ABS(N3:N31))</f>
        <v>23820.10758323058</v>
      </c>
      <c r="P32" s="231"/>
      <c r="Q32" s="231">
        <f>SUM(Q3:Q31)</f>
        <v>1854538296</v>
      </c>
      <c r="R32" s="231">
        <f>SUM(R3:R31)</f>
        <v>110701107.01107007</v>
      </c>
      <c r="S32" s="232">
        <f>SUM(S3:S31)</f>
        <v>1965239403.01107</v>
      </c>
      <c r="T32" s="231">
        <f>SUMPRODUCT(N3:N31,T3:T31)/SUMPRODUCT(ABS(N3:N31))</f>
        <v>25241.977535592247</v>
      </c>
      <c r="U32" s="231"/>
      <c r="V32" s="231"/>
      <c r="W32" s="230">
        <f>AVERAGE(W3:W31)</f>
        <v>7.693648752527335E-2</v>
      </c>
    </row>
    <row r="34" spans="2:14">
      <c r="B34" s="228" t="s">
        <v>290</v>
      </c>
      <c r="C34" s="229"/>
      <c r="N34" s="228" t="s">
        <v>329</v>
      </c>
    </row>
    <row r="35" spans="2:14">
      <c r="B35" s="61" t="s">
        <v>289</v>
      </c>
      <c r="N35" s="61" t="s">
        <v>288</v>
      </c>
    </row>
    <row r="36" spans="2:14">
      <c r="B36" s="61" t="s">
        <v>287</v>
      </c>
      <c r="N36" s="61" t="s">
        <v>286</v>
      </c>
    </row>
    <row r="37" spans="2:14">
      <c r="N37" s="61" t="s">
        <v>285</v>
      </c>
    </row>
    <row r="38" spans="2:14">
      <c r="B38" s="228" t="s">
        <v>284</v>
      </c>
    </row>
    <row r="39" spans="2:14">
      <c r="B39" s="61" t="s">
        <v>283</v>
      </c>
    </row>
    <row r="40" spans="2:14">
      <c r="B40" s="61" t="s">
        <v>282</v>
      </c>
    </row>
    <row r="41" spans="2:14">
      <c r="B41" s="61" t="s">
        <v>281</v>
      </c>
    </row>
  </sheetData>
  <conditionalFormatting sqref="A3:A31">
    <cfRule type="cellIs" dxfId="2" priority="3" operator="equal">
      <formula>XEW3</formula>
    </cfRule>
  </conditionalFormatting>
  <conditionalFormatting sqref="M3">
    <cfRule type="cellIs" dxfId="1" priority="2" operator="equal">
      <formula>E3</formula>
    </cfRule>
  </conditionalFormatting>
  <conditionalFormatting sqref="M4:M31">
    <cfRule type="cellIs" dxfId="0" priority="1" operator="equal">
      <formula>E4</formula>
    </cfRule>
  </conditionalFormatting>
  <pageMargins left="0.70866141732283472" right="0.70866141732283472" top="0.78740157480314965" bottom="0.78740157480314965" header="0.31496062992125984" footer="0.31496062992125984"/>
  <pageSetup paperSize="8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8"/>
  <sheetViews>
    <sheetView zoomScale="60" zoomScaleNormal="60" workbookViewId="0">
      <selection activeCell="AE56" sqref="AE56"/>
    </sheetView>
  </sheetViews>
  <sheetFormatPr defaultRowHeight="12.75"/>
  <cols>
    <col min="1" max="16384" width="9.140625" style="249"/>
  </cols>
  <sheetData>
    <row r="1" spans="2:17">
      <c r="P1" s="250"/>
    </row>
    <row r="2" spans="2:17" ht="20.25">
      <c r="B2" s="251" t="s">
        <v>328</v>
      </c>
      <c r="P2" s="250"/>
      <c r="Q2" s="251" t="s">
        <v>327</v>
      </c>
    </row>
    <row r="3" spans="2:17">
      <c r="P3" s="250"/>
    </row>
    <row r="4" spans="2:17">
      <c r="P4" s="250"/>
    </row>
    <row r="5" spans="2:17">
      <c r="P5" s="250"/>
    </row>
    <row r="6" spans="2:17">
      <c r="P6" s="250"/>
    </row>
    <row r="7" spans="2:17">
      <c r="P7" s="250"/>
    </row>
    <row r="8" spans="2:17">
      <c r="P8" s="250"/>
    </row>
    <row r="9" spans="2:17">
      <c r="P9" s="250"/>
    </row>
    <row r="10" spans="2:17">
      <c r="P10" s="250"/>
    </row>
    <row r="11" spans="2:17">
      <c r="P11" s="250"/>
    </row>
    <row r="12" spans="2:17">
      <c r="P12" s="250"/>
    </row>
    <row r="13" spans="2:17">
      <c r="P13" s="250"/>
    </row>
    <row r="14" spans="2:17">
      <c r="P14" s="250"/>
    </row>
    <row r="15" spans="2:17">
      <c r="P15" s="250"/>
    </row>
    <row r="16" spans="2:17">
      <c r="P16" s="250"/>
    </row>
    <row r="17" spans="16:16">
      <c r="P17" s="250"/>
    </row>
    <row r="18" spans="16:16">
      <c r="P18" s="250"/>
    </row>
    <row r="19" spans="16:16">
      <c r="P19" s="250"/>
    </row>
    <row r="20" spans="16:16">
      <c r="P20" s="250"/>
    </row>
    <row r="21" spans="16:16">
      <c r="P21" s="250"/>
    </row>
    <row r="22" spans="16:16">
      <c r="P22" s="250"/>
    </row>
    <row r="23" spans="16:16">
      <c r="P23" s="250"/>
    </row>
    <row r="24" spans="16:16">
      <c r="P24" s="250"/>
    </row>
    <row r="25" spans="16:16">
      <c r="P25" s="250"/>
    </row>
    <row r="26" spans="16:16">
      <c r="P26" s="250"/>
    </row>
    <row r="27" spans="16:16">
      <c r="P27" s="250"/>
    </row>
    <row r="28" spans="16:16">
      <c r="P28" s="250"/>
    </row>
    <row r="29" spans="16:16">
      <c r="P29" s="250"/>
    </row>
    <row r="30" spans="16:16">
      <c r="P30" s="250"/>
    </row>
    <row r="31" spans="16:16">
      <c r="P31" s="250"/>
    </row>
    <row r="32" spans="16:16">
      <c r="P32" s="250"/>
    </row>
    <row r="33" spans="16:16">
      <c r="P33" s="250"/>
    </row>
    <row r="34" spans="16:16">
      <c r="P34" s="250"/>
    </row>
    <row r="35" spans="16:16">
      <c r="P35" s="250"/>
    </row>
    <row r="36" spans="16:16">
      <c r="P36" s="250"/>
    </row>
    <row r="37" spans="16:16">
      <c r="P37" s="250"/>
    </row>
    <row r="38" spans="16:16">
      <c r="P38" s="250"/>
    </row>
    <row r="39" spans="16:16">
      <c r="P39" s="250"/>
    </row>
    <row r="40" spans="16:16">
      <c r="P40" s="250"/>
    </row>
    <row r="41" spans="16:16">
      <c r="P41" s="250"/>
    </row>
    <row r="42" spans="16:16">
      <c r="P42" s="250"/>
    </row>
    <row r="43" spans="16:16">
      <c r="P43" s="250"/>
    </row>
    <row r="44" spans="16:16">
      <c r="P44" s="250"/>
    </row>
    <row r="45" spans="16:16">
      <c r="P45" s="250"/>
    </row>
    <row r="46" spans="16:16">
      <c r="P46" s="250"/>
    </row>
    <row r="47" spans="16:16">
      <c r="P47" s="250"/>
    </row>
    <row r="48" spans="16:16">
      <c r="P48" s="250"/>
    </row>
    <row r="49" spans="16:16">
      <c r="P49" s="250"/>
    </row>
    <row r="50" spans="16:16">
      <c r="P50" s="250"/>
    </row>
    <row r="51" spans="16:16">
      <c r="P51" s="250"/>
    </row>
    <row r="52" spans="16:16">
      <c r="P52" s="250"/>
    </row>
    <row r="53" spans="16:16">
      <c r="P53" s="250"/>
    </row>
    <row r="54" spans="16:16">
      <c r="P54" s="250"/>
    </row>
    <row r="55" spans="16:16">
      <c r="P55" s="250"/>
    </row>
    <row r="56" spans="16:16">
      <c r="P56" s="250"/>
    </row>
    <row r="57" spans="16:16">
      <c r="P57" s="250"/>
    </row>
    <row r="58" spans="16:16">
      <c r="P58" s="250"/>
    </row>
    <row r="59" spans="16:16">
      <c r="P59" s="250"/>
    </row>
    <row r="60" spans="16:16">
      <c r="P60" s="250"/>
    </row>
    <row r="61" spans="16:16">
      <c r="P61" s="250"/>
    </row>
    <row r="62" spans="16:16">
      <c r="P62" s="250"/>
    </row>
    <row r="63" spans="16:16">
      <c r="P63" s="250"/>
    </row>
    <row r="64" spans="16:16">
      <c r="P64" s="250"/>
    </row>
    <row r="65" spans="16:16">
      <c r="P65" s="250"/>
    </row>
    <row r="66" spans="16:16">
      <c r="P66" s="250"/>
    </row>
    <row r="67" spans="16:16">
      <c r="P67" s="250"/>
    </row>
    <row r="68" spans="16:16">
      <c r="P68" s="250"/>
    </row>
    <row r="69" spans="16:16">
      <c r="P69" s="250"/>
    </row>
    <row r="70" spans="16:16">
      <c r="P70" s="250"/>
    </row>
    <row r="71" spans="16:16">
      <c r="P71" s="250"/>
    </row>
    <row r="72" spans="16:16">
      <c r="P72" s="250"/>
    </row>
    <row r="73" spans="16:16">
      <c r="P73" s="250"/>
    </row>
    <row r="74" spans="16:16">
      <c r="P74" s="250"/>
    </row>
    <row r="75" spans="16:16">
      <c r="P75" s="250"/>
    </row>
    <row r="76" spans="16:16">
      <c r="P76" s="250"/>
    </row>
    <row r="77" spans="16:16">
      <c r="P77" s="250"/>
    </row>
    <row r="78" spans="16:16">
      <c r="P78" s="250"/>
    </row>
    <row r="79" spans="16:16">
      <c r="P79" s="250"/>
    </row>
    <row r="80" spans="16:16">
      <c r="P80" s="250"/>
    </row>
    <row r="81" spans="16:16">
      <c r="P81" s="250"/>
    </row>
    <row r="82" spans="16:16">
      <c r="P82" s="250"/>
    </row>
    <row r="83" spans="16:16">
      <c r="P83" s="250"/>
    </row>
    <row r="84" spans="16:16">
      <c r="P84" s="250"/>
    </row>
    <row r="85" spans="16:16">
      <c r="P85" s="250"/>
    </row>
    <row r="86" spans="16:16">
      <c r="P86" s="250"/>
    </row>
    <row r="87" spans="16:16">
      <c r="P87" s="250"/>
    </row>
    <row r="88" spans="16:16">
      <c r="P88" s="250"/>
    </row>
  </sheetData>
  <pageMargins left="0.39370078740157483" right="0.39370078740157483" top="0.39370078740157483" bottom="0.39370078740157483" header="0.31496062992125984" footer="0.31496062992125984"/>
  <pageSetup paperSize="8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zoomScale="60" zoomScaleNormal="60" workbookViewId="0">
      <selection activeCell="O42" sqref="O42"/>
    </sheetView>
  </sheetViews>
  <sheetFormatPr defaultRowHeight="12.75"/>
  <cols>
    <col min="1" max="16384" width="9.140625" style="249"/>
  </cols>
  <sheetData/>
  <pageMargins left="0.39370078740157483" right="0.39370078740157483" top="0.39370078740157483" bottom="0.39370078740157483" header="0.31496062992125984" footer="0.31496062992125984"/>
  <pageSetup paperSize="8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průměry</vt:lpstr>
      <vt:lpstr>rozpocet</vt:lpstr>
      <vt:lpstr>navyseni</vt:lpstr>
      <vt:lpstr>srovnání 2017</vt:lpstr>
      <vt:lpstr>srovnání 2015-2016</vt:lpstr>
      <vt:lpstr>průměry!Názvy_tisku</vt:lpstr>
      <vt:lpstr>průměry!Oblast_tisku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OSPZV3 ospzv3</cp:lastModifiedBy>
  <cp:lastPrinted>2016-02-23T10:37:10Z</cp:lastPrinted>
  <dcterms:created xsi:type="dcterms:W3CDTF">2016-01-26T08:16:47Z</dcterms:created>
  <dcterms:modified xsi:type="dcterms:W3CDTF">2016-02-23T10:38:01Z</dcterms:modified>
</cp:coreProperties>
</file>